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DieseArbeitsmappe" defaultThemeVersion="166925"/>
  <mc:AlternateContent xmlns:mc="http://schemas.openxmlformats.org/markup-compatibility/2006">
    <mc:Choice Requires="x15">
      <x15ac:absPath xmlns:x15ac="http://schemas.microsoft.com/office/spreadsheetml/2010/11/ac" url="https://awsg.sharepoint.com/sites/team_energiekostenzuschuss/Freigegebene Dokumente/General/Berechnungsexcels für FÖMA/Basisstufe/"/>
    </mc:Choice>
  </mc:AlternateContent>
  <xr:revisionPtr revIDLastSave="6" documentId="13_ncr:1_{F0592891-D487-4DA4-9BF2-DFB41D97C7BD}" xr6:coauthVersionLast="47" xr6:coauthVersionMax="47" xr10:uidLastSave="{29F285A0-FBD7-46FA-84ED-D9466EDE9DA6}"/>
  <workbookProtection workbookAlgorithmName="SHA-512" workbookHashValue="N63DydIWhWHnBFajgpVz3G+/uW12YB8sDPHDH9Qey25KXn3vwtH+7sV6nAnbXROm4XYuIfppsFlEIcjyyihf+A==" workbookSaltValue="hTXap9UQBUsgB8PaLJkJZQ==" workbookSpinCount="100000" lockStructure="1"/>
  <bookViews>
    <workbookView xWindow="-120" yWindow="-120" windowWidth="29040" windowHeight="15840" xr2:uid="{EFA8A215-ED95-4E6A-803B-7547073AA5DA}"/>
  </bookViews>
  <sheets>
    <sheet name="Erläuterung" sheetId="13" r:id="rId1"/>
    <sheet name="1 - Strom und Erdgas 2021" sheetId="2" r:id="rId2"/>
    <sheet name="2 - Strom und Erdgas 2022" sheetId="4" r:id="rId3"/>
    <sheet name="3 - Treibstoff und Zuschuss" sheetId="7" r:id="rId4"/>
    <sheet name="Import" sheetId="10" state="hidden" r:id="rId5"/>
    <sheet name="Zählpunkte Schritt 1" sheetId="8" state="hidden" r:id="rId6"/>
    <sheet name="Zählpunkte Schritt 2" sheetId="9" state="hidden" r:id="rId7"/>
    <sheet name="Liste" sheetId="6" state="hidden" r:id="rId8"/>
  </sheets>
  <externalReferences>
    <externalReference r:id="rId9"/>
  </externalReferences>
  <definedNames>
    <definedName name="Art">#REF!</definedName>
    <definedName name="_xlnm.Print_Area" localSheetId="1">'1 - Strom und Erdgas 2021'!$A$1:$W$84</definedName>
    <definedName name="Energieart" localSheetId="0">[1]Liste!$A$1:$A$2</definedName>
    <definedName name="Energieart">Liste!$A$1:$A$2</definedName>
    <definedName name="Lastprofilzähler" localSheetId="0">[1]Liste!$B$1:$B$2</definedName>
    <definedName name="Lastprofilzähler">Liste!$B$1:$B$2</definedName>
    <definedName name="Zählpunkte" localSheetId="0">#REF!</definedName>
    <definedName name="Zählpunk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7" l="1"/>
  <c r="I19" i="7" l="1"/>
  <c r="B8" i="10"/>
  <c r="B9" i="10" s="1"/>
  <c r="I20" i="7"/>
  <c r="I15" i="7"/>
  <c r="I27" i="7" l="1"/>
  <c r="E4" i="10"/>
  <c r="E3" i="10"/>
  <c r="K72" i="2" l="1"/>
  <c r="B72" i="2"/>
  <c r="K71" i="2"/>
  <c r="B71" i="2"/>
  <c r="AA68" i="2"/>
  <c r="Z68" i="2"/>
  <c r="Y68" i="2"/>
  <c r="X68" i="2"/>
  <c r="K65" i="2"/>
  <c r="B65" i="2"/>
  <c r="K64" i="2"/>
  <c r="B64" i="2"/>
  <c r="AA61" i="2"/>
  <c r="Z61" i="2"/>
  <c r="Y61" i="2"/>
  <c r="X61" i="2"/>
  <c r="K58" i="2"/>
  <c r="B58" i="2"/>
  <c r="K57" i="2"/>
  <c r="B57" i="2"/>
  <c r="AA54" i="2"/>
  <c r="Z54" i="2"/>
  <c r="Y54" i="2"/>
  <c r="X54" i="2"/>
  <c r="K51" i="2"/>
  <c r="B51" i="2"/>
  <c r="K50" i="2"/>
  <c r="B50" i="2"/>
  <c r="AA47" i="2"/>
  <c r="Z47" i="2"/>
  <c r="Y47" i="2"/>
  <c r="X47" i="2"/>
  <c r="K44" i="2"/>
  <c r="B44" i="2"/>
  <c r="K43" i="2"/>
  <c r="B43" i="2"/>
  <c r="AA40" i="2"/>
  <c r="Z40" i="2"/>
  <c r="Y40" i="2"/>
  <c r="X40" i="2"/>
  <c r="K37" i="2"/>
  <c r="B37" i="2"/>
  <c r="K36" i="2"/>
  <c r="B36" i="2"/>
  <c r="AA33" i="2"/>
  <c r="Z33" i="2"/>
  <c r="Y33" i="2"/>
  <c r="X33" i="2"/>
  <c r="K22" i="2"/>
  <c r="K30" i="2"/>
  <c r="B30" i="2"/>
  <c r="K29" i="2"/>
  <c r="B29" i="2"/>
  <c r="AA26" i="2"/>
  <c r="Z26" i="2"/>
  <c r="Y26" i="2"/>
  <c r="X26" i="2"/>
  <c r="K23" i="2"/>
  <c r="B23" i="2"/>
  <c r="B22" i="2"/>
  <c r="AA19" i="2"/>
  <c r="Z19" i="2"/>
  <c r="Y19" i="2"/>
  <c r="X19" i="2"/>
  <c r="H76" i="2" l="1"/>
  <c r="H82" i="2"/>
  <c r="AA2" i="8"/>
  <c r="Z2" i="8"/>
  <c r="Y2" i="8"/>
  <c r="X2" i="8"/>
  <c r="B6" i="8"/>
  <c r="K6" i="8"/>
  <c r="H77" i="2" l="1"/>
  <c r="K5" i="8" l="1"/>
  <c r="B5" i="8"/>
  <c r="H81" i="2" l="1"/>
  <c r="H83" i="2" s="1"/>
  <c r="H15" i="4" l="1"/>
  <c r="H78" i="2"/>
  <c r="H14" i="4" l="1"/>
  <c r="H22" i="4"/>
  <c r="B23" i="4" s="1"/>
  <c r="H21" i="4"/>
  <c r="I24" i="4" s="1"/>
  <c r="H43" i="4"/>
  <c r="B44" i="4" s="1"/>
  <c r="H35" i="4"/>
  <c r="N38" i="4" s="1"/>
  <c r="H36" i="4"/>
  <c r="B37" i="4" s="1"/>
  <c r="H64" i="4"/>
  <c r="R65" i="4" s="1"/>
  <c r="H29" i="4"/>
  <c r="R30" i="4" s="1"/>
  <c r="R16" i="4"/>
  <c r="H57" i="4"/>
  <c r="B58" i="4" s="1"/>
  <c r="H42" i="4"/>
  <c r="L45" i="4" s="1"/>
  <c r="H49" i="4"/>
  <c r="P52" i="4" s="1"/>
  <c r="H63" i="4"/>
  <c r="R66" i="4" s="1"/>
  <c r="H28" i="4"/>
  <c r="N31" i="4" s="1"/>
  <c r="H50" i="4"/>
  <c r="H56" i="4"/>
  <c r="O59" i="4" s="1"/>
  <c r="H4" i="9"/>
  <c r="R7" i="9" s="1"/>
  <c r="H5" i="9"/>
  <c r="H84" i="4"/>
  <c r="H75" i="4"/>
  <c r="I17" i="4" l="1"/>
  <c r="M17" i="4"/>
  <c r="P17" i="4"/>
  <c r="J17" i="4"/>
  <c r="N17" i="4"/>
  <c r="K17" i="4"/>
  <c r="O17" i="4"/>
  <c r="L17" i="4"/>
  <c r="B4" i="10"/>
  <c r="B7" i="10"/>
  <c r="R44" i="4"/>
  <c r="M38" i="4"/>
  <c r="K38" i="4"/>
  <c r="J38" i="4"/>
  <c r="P38" i="4"/>
  <c r="I38" i="4"/>
  <c r="L38" i="4"/>
  <c r="O38" i="4"/>
  <c r="M24" i="4"/>
  <c r="K24" i="4"/>
  <c r="L24" i="4"/>
  <c r="O24" i="4"/>
  <c r="P24" i="4"/>
  <c r="J24" i="4"/>
  <c r="N24" i="4"/>
  <c r="R23" i="4"/>
  <c r="I45" i="4"/>
  <c r="R37" i="4"/>
  <c r="O66" i="4"/>
  <c r="K66" i="4"/>
  <c r="B65" i="4"/>
  <c r="L31" i="4"/>
  <c r="R38" i="4"/>
  <c r="P59" i="4"/>
  <c r="B24" i="4"/>
  <c r="B31" i="4"/>
  <c r="B52" i="4"/>
  <c r="R59" i="4"/>
  <c r="I59" i="4"/>
  <c r="P31" i="4"/>
  <c r="N59" i="4"/>
  <c r="B66" i="4"/>
  <c r="B38" i="4"/>
  <c r="R58" i="4"/>
  <c r="M31" i="4"/>
  <c r="M66" i="4"/>
  <c r="I66" i="4"/>
  <c r="M59" i="4"/>
  <c r="R31" i="4"/>
  <c r="J66" i="4"/>
  <c r="N66" i="4"/>
  <c r="L59" i="4"/>
  <c r="J59" i="4"/>
  <c r="O31" i="4"/>
  <c r="P66" i="4"/>
  <c r="L66" i="4"/>
  <c r="K31" i="4"/>
  <c r="B59" i="4"/>
  <c r="N45" i="4"/>
  <c r="K59" i="4"/>
  <c r="R45" i="4"/>
  <c r="I31" i="4"/>
  <c r="J31" i="4"/>
  <c r="R17" i="4"/>
  <c r="R24" i="4"/>
  <c r="O45" i="4"/>
  <c r="N52" i="4"/>
  <c r="K45" i="4"/>
  <c r="B17" i="4"/>
  <c r="R52" i="4"/>
  <c r="L52" i="4"/>
  <c r="B30" i="4"/>
  <c r="J45" i="4"/>
  <c r="M45" i="4"/>
  <c r="B51" i="4"/>
  <c r="K52" i="4"/>
  <c r="J52" i="4"/>
  <c r="B45" i="4"/>
  <c r="B16" i="4"/>
  <c r="R51" i="4"/>
  <c r="M52" i="4"/>
  <c r="O52" i="4"/>
  <c r="P45" i="4"/>
  <c r="I52" i="4"/>
  <c r="B7" i="9"/>
  <c r="N7" i="9"/>
  <c r="M7" i="9"/>
  <c r="J7" i="9"/>
  <c r="O7" i="9"/>
  <c r="P7" i="9"/>
  <c r="I7" i="9"/>
  <c r="K7" i="9"/>
  <c r="L7" i="9"/>
  <c r="R6" i="9"/>
  <c r="B6" i="9"/>
  <c r="G37" i="4" l="1"/>
  <c r="H38" i="4"/>
  <c r="G65" i="4"/>
  <c r="H59" i="4"/>
  <c r="H66" i="4"/>
  <c r="H31" i="4"/>
  <c r="G30" i="4"/>
  <c r="H17" i="4"/>
  <c r="G58" i="4"/>
  <c r="G16" i="4"/>
  <c r="G23" i="4"/>
  <c r="G51" i="4"/>
  <c r="G44" i="4"/>
  <c r="H24" i="4"/>
  <c r="H52" i="4"/>
  <c r="H45" i="4"/>
  <c r="H79" i="4"/>
  <c r="H70" i="4"/>
  <c r="H7" i="9"/>
  <c r="G6" i="9"/>
  <c r="H80" i="4" l="1"/>
  <c r="B5" i="10" s="1"/>
  <c r="H71" i="4"/>
  <c r="H72" i="4" s="1"/>
  <c r="H81" i="4" l="1"/>
  <c r="H83" i="4" s="1"/>
  <c r="B2" i="10"/>
  <c r="H74" i="4"/>
  <c r="B6" i="10" l="1"/>
  <c r="H85" i="4"/>
  <c r="I26" i="7" s="1"/>
  <c r="B3" i="10"/>
  <c r="H76" i="4"/>
  <c r="I25" i="7" l="1"/>
  <c r="I29" i="7" s="1"/>
  <c r="L29" i="7" s="1"/>
</calcChain>
</file>

<file path=xl/sharedStrings.xml><?xml version="1.0" encoding="utf-8"?>
<sst xmlns="http://schemas.openxmlformats.org/spreadsheetml/2006/main" count="354" uniqueCount="76">
  <si>
    <t>Energiekostenzuschuss</t>
  </si>
  <si>
    <t>In drei Schritten zur Berechnung Ihres möglichen Zuschusses in der Basisstufe (für Unternehmen mit Energie-, Strom- und Treibstoffbeschaffungskosten bis EUR 16 Mio.)</t>
  </si>
  <si>
    <t>Version</t>
  </si>
  <si>
    <t>Bitte befüllen Sie ausschließlich die blau umrandeten Eingabefelder!</t>
  </si>
  <si>
    <t>Ihre firmeninterne Referenz</t>
  </si>
  <si>
    <t>i</t>
  </si>
  <si>
    <t>Firmenwortlaut, internes Aktenkennzeichen, o.ä.</t>
  </si>
  <si>
    <t>Schritt 1: Berechnung des Durchschnittsarbeitspreises in der Vergleichsperiode 2021</t>
  </si>
  <si>
    <t>Um die Preissteigerungen berechnen zu können, benötigen wir im ersten Schritt Angaben aus der letzten Jahresabrechnung Ihres Strom- und Erdgaslieferanten oder aus Ihrem Lastprofilzähler (sofern bei Ihnen ein Lastprofilzähler installiert wurde).</t>
  </si>
  <si>
    <r>
      <rPr>
        <b/>
        <sz val="11"/>
        <color rgb="FF000066"/>
        <rFont val="Calibri"/>
        <family val="2"/>
        <scheme val="minor"/>
      </rPr>
      <t>Mehrere Zählpunkte mit identem Tarif</t>
    </r>
    <r>
      <rPr>
        <sz val="11"/>
        <color rgb="FF000066"/>
        <rFont val="Calibri"/>
        <family val="2"/>
        <scheme val="minor"/>
      </rPr>
      <t xml:space="preserve"> können mit einer fiktiven Zählpunktnummer zusammengefasst werden (beispielsweise 1111 für Strom und 2222 für Erdgas).</t>
    </r>
  </si>
  <si>
    <t>Zählpunkt</t>
  </si>
  <si>
    <r>
      <t xml:space="preserve">Zählpunktnummer (nur die </t>
    </r>
    <r>
      <rPr>
        <b/>
        <sz val="11"/>
        <color rgb="FF000066"/>
        <rFont val="Calibri"/>
        <family val="2"/>
        <scheme val="minor"/>
      </rPr>
      <t>letzten vier Stellen</t>
    </r>
    <r>
      <rPr>
        <sz val="11"/>
        <color rgb="FF000066"/>
        <rFont val="Calibri"/>
        <family val="2"/>
        <scheme val="minor"/>
      </rPr>
      <t>)</t>
    </r>
  </si>
  <si>
    <t>Die Zählpunktnummer beginnt mit AT und kann der Abrechnung entnommen werden. Bitte geben Sie nur die letzten vier Stellen Ihrer Zählpunktnummer an.</t>
  </si>
  <si>
    <t>Lastprofilzähler oder genormtes intelligentes Messgerät verfügbar</t>
  </si>
  <si>
    <t>Ja</t>
  </si>
  <si>
    <t>Ist ein Lastprofilzähler (Messgerät für Großkunden) oder ein genormtes intelligentes Messgerät mit monatlicher Abrechnung verfügbar, erfolgt die Zuschussberechnung gem. Pkt. 9.1.1 der Richtlinie.</t>
  </si>
  <si>
    <t>Energieart</t>
  </si>
  <si>
    <t>Bitte geben Sie die jeweilige Energieart an.</t>
  </si>
  <si>
    <t>EUR</t>
  </si>
  <si>
    <t>kWh</t>
  </si>
  <si>
    <t>Nein</t>
  </si>
  <si>
    <t>Strom</t>
  </si>
  <si>
    <t>Summe der Nettorechnungsbeträge aller Zählpunkte</t>
  </si>
  <si>
    <t>Stromverbrauch aller Zählpunkte in kWh im Gesamtjahr</t>
  </si>
  <si>
    <t>Errechneter Durchschnittsarbeitspreis aller Zählpunkte</t>
  </si>
  <si>
    <t>Erdgas</t>
  </si>
  <si>
    <t>Erdgasverbrauch aller Zählpunkte in kWh im Gesamtjahr</t>
  </si>
  <si>
    <t>Schritt 2: Berechnung des Durchschnittsarbeitspreises im Förderungszeitraum und der Preissteigerung</t>
  </si>
  <si>
    <t>Im zweiten Schritt ersuchen wir Sie um Angaben zum Arbeitspreis und zum Strom/-Erdgasverbrauch im Förderungszeitraum. Der Förderungszeitraum erstreckt sich von 1. Februar bis 30. September 2022.</t>
  </si>
  <si>
    <r>
      <t xml:space="preserve">Zählpunktnummer (die </t>
    </r>
    <r>
      <rPr>
        <b/>
        <sz val="11"/>
        <color rgb="FF000066"/>
        <rFont val="Calibri"/>
        <family val="2"/>
        <scheme val="minor"/>
      </rPr>
      <t>letzten</t>
    </r>
    <r>
      <rPr>
        <sz val="11"/>
        <color rgb="FF000066"/>
        <rFont val="Calibri"/>
        <family val="2"/>
        <scheme val="minor"/>
      </rPr>
      <t xml:space="preserve"> vier Stellen)</t>
    </r>
  </si>
  <si>
    <t>Bitte geben Sie nur die letzten vier Stellen Ihrer Zählpunktnummer an.</t>
  </si>
  <si>
    <t>Stromverbrauch aller Zählpunkte ohne Lastprofilzähler in kWh</t>
  </si>
  <si>
    <t>Der förderungsfähige Stromverbrauch ist für Zählpunkte ohne Lastprofilzähler mit 1.000.000 kWh begrenzt.</t>
  </si>
  <si>
    <t>Stromverbrauch aller Zählpunkte mit Lastprofilzähler in kWh</t>
  </si>
  <si>
    <t>Stromverbrauch aller Zählpunkte in kWh</t>
  </si>
  <si>
    <t>Errechneter Durchschnittsarbeitspreis im Förderungszeitraum</t>
  </si>
  <si>
    <t>Der Arbeitspreis bezeichnet die Kosten für die verbrauchten Kilowattstunden (kWh) Strom (exkl. Gebühren, Steuern, Abgaben, Netzentgelte).</t>
  </si>
  <si>
    <t xml:space="preserve"> - Errechneter Durchschnittsarbeitspreis im Vergleichszeitraum</t>
  </si>
  <si>
    <t xml:space="preserve"> = Preissteigerung des Durchschnittsarbeitspreises</t>
  </si>
  <si>
    <t>Erdgasverbrauch aller Zählpunkte ohne Lastprofilzähler in kWh</t>
  </si>
  <si>
    <t>Der förderungsfähige Erdgasverbrauch ist für Zählpunkte ohne Lastprofilzähler mit 1.000.000 kWh begrenzt.</t>
  </si>
  <si>
    <t>Erdgasverbrauch aller Zählpunkte mit Lastprofilzähler in kWh</t>
  </si>
  <si>
    <t>Erdgasverbrauch aller Zählpunkte in kWh</t>
  </si>
  <si>
    <t>Der Arbeitspreis bezeichnet die Kosten für die verbrauchten Kilowattstunden (kWh) Erdgas (exkl. Gebühren, Steuern, Abgaben, Netzentgelte).</t>
  </si>
  <si>
    <t>Schritt 3: Treibstoffverbrauch und Durchschnittspreis</t>
  </si>
  <si>
    <t>Im dritten Schritt ersuchen wir Sie um Angaben zum Treibstoffverbrauch und den Treibstoffkosten.</t>
  </si>
  <si>
    <t>Benzin</t>
  </si>
  <si>
    <t>Benzinverbrauch im Förderungszeitraum</t>
  </si>
  <si>
    <t>Liter</t>
  </si>
  <si>
    <t>Der Förderungszeitraum erstreckt sich von 1. Februar 2022 bis 30. September 2022.</t>
  </si>
  <si>
    <t>Durchschnittlicher Literpreis (brutto) im Förderungszeitraum in EUR</t>
  </si>
  <si>
    <t>Diesel</t>
  </si>
  <si>
    <t>Dieselverbrauch im Förderungszeitraum</t>
  </si>
  <si>
    <t>Ihr Zuschuss:</t>
  </si>
  <si>
    <t>Die Zuschusshöhe errechnet sich wie folgt: Preisanstieg x Verbrauch (bei Zählpunkten ohne Lastprofilzähler max. 1.000.000 kWh) x 30 % Zuschussquote.</t>
  </si>
  <si>
    <t>Treibstoffe</t>
  </si>
  <si>
    <t>Die Zuschusshöhe errechnet sich, indem der Preisanstieg (d.h. der durchschnittliche Nettopreis - 60 Cent) mit dem Verbrauch und der Zuschussquote von 30 % multipliziert wird.</t>
  </si>
  <si>
    <t>Ihr möglicher Gesamtzuschuss</t>
  </si>
  <si>
    <t>Field</t>
  </si>
  <si>
    <t>Value</t>
  </si>
  <si>
    <t>Validation</t>
  </si>
  <si>
    <t>AceStromverbrauchimfoerderzeitraum</t>
  </si>
  <si>
    <t>Berechnungsart</t>
  </si>
  <si>
    <t>AceDurchschnittspreisstromzeitraum</t>
  </si>
  <si>
    <t>Kontrollfeld</t>
  </si>
  <si>
    <t>AceDurchschnittspreisstromvergleich</t>
  </si>
  <si>
    <t>AceGasverbrauchzeitraum</t>
  </si>
  <si>
    <t>AceDurchschnittspreisgaszeitraum</t>
  </si>
  <si>
    <t>AceDurchschnittspreisgasvergleich</t>
  </si>
  <si>
    <t>AceTreibstoffverbrauchzeitraum</t>
  </si>
  <si>
    <t>AceDurchschnittspreistreibstoffezeitraum</t>
  </si>
  <si>
    <t>Ist ein Lastprofilzähler (Messgerät für Großkunden) oder ein genormtes intelligentes Messgerät verfügbar, erfolgt die Zuschussberechnung gem. Pkt. 5.2.3.1 der Richtlinie.</t>
  </si>
  <si>
    <t>Durchschnittlicher Literpreis (netto) im Förderungszeitraum in EUR</t>
  </si>
  <si>
    <t>Der Bruttopreis enthält die MÖSt und USt und entspricht der Preisangabe an der Zapfsäule.</t>
  </si>
  <si>
    <t>Der Nettopreis wurde anhand des eingegebenen Bruttopreises errechnet und ist der für die Förderung relevante Preis.</t>
  </si>
  <si>
    <t>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</si>
</sst>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_-;\-* #,##0_-;_-* &quot;-&quot;??_-;_-@_-"/>
    <numFmt numFmtId="165" formatCode="_-* #,##0.0000_-;\-* #,##0.0000_-;_-* &quot;-&quot;??_-;_-@_-"/>
    <numFmt numFmtId="166" formatCode="#,##0.000"/>
    <numFmt numFmtId="167" formatCode="_-* #,##0.0_-;\-* #,##0.0_-;_-* &quot;-&quot;??_-;_-@_-"/>
    <numFmt numFmtId="168" formatCode="#,##0.0000"/>
    <numFmt numFmtId="169" formatCode="0000"/>
    <numFmt numFmtId="170" formatCode="0.000"/>
    <numFmt numFmtId="171" formatCode="######"/>
    <numFmt numFmtId="172" formatCode="_-* #,##0.000_-;\-* #,##0.000_-;_-* &quot;-&quot;??_-;_-@_-"/>
    <numFmt numFmtId="173" formatCode="#"/>
    <numFmt numFmtId="174" formatCode="0.0000"/>
  </numFmts>
  <fonts count="21" x14ac:knownFonts="1">
    <font>
      <sz val="11"/>
      <color theme="1"/>
      <name val="Calibri"/>
      <family val="2"/>
      <scheme val="minor"/>
    </font>
    <font>
      <sz val="11"/>
      <color theme="1"/>
      <name val="Calibri"/>
      <family val="2"/>
      <scheme val="minor"/>
    </font>
    <font>
      <sz val="11"/>
      <color rgb="FF000066"/>
      <name val="Arial Black"/>
      <family val="2"/>
    </font>
    <font>
      <sz val="11"/>
      <color rgb="FF000066"/>
      <name val="Calibri"/>
      <family val="2"/>
      <scheme val="minor"/>
    </font>
    <font>
      <b/>
      <sz val="11"/>
      <color rgb="FF000066"/>
      <name val="Arial Black"/>
      <family val="2"/>
    </font>
    <font>
      <sz val="11"/>
      <color rgb="FF000066"/>
      <name val="Webdings"/>
      <family val="1"/>
      <charset val="2"/>
    </font>
    <font>
      <b/>
      <sz val="10"/>
      <color rgb="FF000066"/>
      <name val="Arial Black"/>
      <family val="2"/>
    </font>
    <font>
      <sz val="14"/>
      <color rgb="FF00B0F0"/>
      <name val="Calibri"/>
      <family val="2"/>
      <scheme val="minor"/>
    </font>
    <font>
      <sz val="18"/>
      <color rgb="FF000066"/>
      <name val="Arial Black"/>
      <family val="2"/>
    </font>
    <font>
      <sz val="11"/>
      <color theme="3" tint="0.79998168889431442"/>
      <name val="Calibri"/>
      <family val="2"/>
      <scheme val="minor"/>
    </font>
    <font>
      <sz val="11"/>
      <color theme="4" tint="0.79998168889431442"/>
      <name val="Calibri"/>
      <family val="2"/>
      <scheme val="minor"/>
    </font>
    <font>
      <b/>
      <sz val="11"/>
      <color rgb="FF000066"/>
      <name val="Calibri"/>
      <family val="2"/>
      <scheme val="minor"/>
    </font>
    <font>
      <sz val="11"/>
      <color rgb="FF002060"/>
      <name val="Calibri"/>
      <family val="2"/>
      <scheme val="minor"/>
    </font>
    <font>
      <b/>
      <sz val="10"/>
      <color rgb="FF002060"/>
      <name val="Arial Black"/>
      <family val="2"/>
    </font>
    <font>
      <sz val="11"/>
      <color theme="0"/>
      <name val="Calibri"/>
      <family val="2"/>
      <scheme val="minor"/>
    </font>
    <font>
      <sz val="11"/>
      <color rgb="FFFF0000"/>
      <name val="Calibri"/>
      <family val="2"/>
      <scheme val="minor"/>
    </font>
    <font>
      <sz val="11"/>
      <color theme="0" tint="-0.249977111117893"/>
      <name val="Calibri"/>
      <family val="2"/>
      <scheme val="minor"/>
    </font>
    <font>
      <u/>
      <sz val="11"/>
      <color rgb="FF000066"/>
      <name val="Calibri"/>
      <family val="2"/>
      <scheme val="minor"/>
    </font>
    <font>
      <sz val="11"/>
      <color rgb="FFD9E1F2"/>
      <name val="Calibri"/>
      <family val="2"/>
      <scheme val="minor"/>
    </font>
    <font>
      <sz val="11"/>
      <color theme="1"/>
      <name val="Calibri"/>
      <family val="2"/>
    </font>
    <font>
      <b/>
      <sz val="11"/>
      <color rgb="FFC0000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D9E1F2"/>
        <bgColor indexed="64"/>
      </patternFill>
    </fill>
  </fills>
  <borders count="10">
    <border>
      <left/>
      <right/>
      <top/>
      <bottom/>
      <diagonal/>
    </border>
    <border>
      <left style="medium">
        <color rgb="FF00B0F0"/>
      </left>
      <right style="medium">
        <color rgb="FF00B0F0"/>
      </right>
      <top style="medium">
        <color rgb="FF00B0F0"/>
      </top>
      <bottom style="medium">
        <color rgb="FF00B0F0"/>
      </bottom>
      <diagonal/>
    </border>
    <border>
      <left/>
      <right/>
      <top/>
      <bottom style="medium">
        <color rgb="FF002060"/>
      </bottom>
      <diagonal/>
    </border>
    <border>
      <left style="medium">
        <color rgb="FF00B0F0"/>
      </left>
      <right style="dotted">
        <color rgb="FF00B0F0"/>
      </right>
      <top/>
      <bottom/>
      <diagonal/>
    </border>
    <border>
      <left style="dotted">
        <color rgb="FF00B0F0"/>
      </left>
      <right style="dotted">
        <color rgb="FF00B0F0"/>
      </right>
      <top/>
      <bottom/>
      <diagonal/>
    </border>
    <border>
      <left style="medium">
        <color rgb="FF00B0F0"/>
      </left>
      <right style="dotted">
        <color rgb="FF00B0F0"/>
      </right>
      <top/>
      <bottom style="medium">
        <color rgb="FF00B0F0"/>
      </bottom>
      <diagonal/>
    </border>
    <border>
      <left style="dotted">
        <color rgb="FF00B0F0"/>
      </left>
      <right style="dotted">
        <color rgb="FF00B0F0"/>
      </right>
      <top/>
      <bottom style="medium">
        <color rgb="FF00B0F0"/>
      </bottom>
      <diagonal/>
    </border>
    <border>
      <left style="medium">
        <color rgb="FF00B0F0"/>
      </left>
      <right/>
      <top style="medium">
        <color rgb="FF00B0F0"/>
      </top>
      <bottom style="medium">
        <color rgb="FF00B0F0"/>
      </bottom>
      <diagonal/>
    </border>
    <border>
      <left/>
      <right/>
      <top style="medium">
        <color rgb="FF00B0F0"/>
      </top>
      <bottom style="medium">
        <color rgb="FF00B0F0"/>
      </bottom>
      <diagonal/>
    </border>
    <border>
      <left/>
      <right style="medium">
        <color rgb="FF00B0F0"/>
      </right>
      <top style="medium">
        <color rgb="FF00B0F0"/>
      </top>
      <bottom style="medium">
        <color rgb="FF00B0F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1">
    <xf numFmtId="0" fontId="0" fillId="0" borderId="0" xfId="0"/>
    <xf numFmtId="0" fontId="3" fillId="0" borderId="0" xfId="0" applyFont="1"/>
    <xf numFmtId="0" fontId="4" fillId="2" borderId="0" xfId="0" applyFont="1" applyFill="1"/>
    <xf numFmtId="0" fontId="3" fillId="2" borderId="0" xfId="0" applyFont="1" applyFill="1"/>
    <xf numFmtId="0" fontId="5" fillId="2" borderId="0" xfId="0" applyFont="1" applyFill="1" applyAlignment="1">
      <alignment horizontal="right"/>
    </xf>
    <xf numFmtId="3" fontId="3" fillId="2" borderId="0" xfId="0" applyNumberFormat="1" applyFont="1" applyFill="1"/>
    <xf numFmtId="17" fontId="3" fillId="2" borderId="0" xfId="0" applyNumberFormat="1" applyFont="1" applyFill="1"/>
    <xf numFmtId="166" fontId="3" fillId="2" borderId="0" xfId="0" applyNumberFormat="1" applyFont="1" applyFill="1"/>
    <xf numFmtId="164" fontId="6" fillId="2" borderId="0" xfId="1" applyNumberFormat="1" applyFont="1" applyFill="1" applyBorder="1"/>
    <xf numFmtId="0" fontId="6" fillId="2" borderId="0" xfId="0" applyFont="1" applyFill="1" applyAlignment="1">
      <alignment horizontal="left"/>
    </xf>
    <xf numFmtId="0" fontId="3" fillId="2" borderId="0" xfId="0" applyFont="1" applyFill="1" applyAlignment="1">
      <alignment horizontal="right"/>
    </xf>
    <xf numFmtId="0" fontId="9" fillId="2" borderId="0" xfId="0" applyFont="1" applyFill="1"/>
    <xf numFmtId="9" fontId="10" fillId="2" borderId="0" xfId="2" applyFont="1" applyFill="1" applyBorder="1" applyAlignment="1"/>
    <xf numFmtId="0" fontId="0" fillId="2" borderId="0" xfId="0" applyFill="1"/>
    <xf numFmtId="0" fontId="10" fillId="2" borderId="0" xfId="0" applyFont="1" applyFill="1"/>
    <xf numFmtId="166" fontId="10" fillId="2" borderId="0" xfId="0" applyNumberFormat="1" applyFont="1" applyFill="1"/>
    <xf numFmtId="17" fontId="3" fillId="2" borderId="3" xfId="0" applyNumberFormat="1" applyFont="1" applyFill="1" applyBorder="1"/>
    <xf numFmtId="17" fontId="3" fillId="2" borderId="4" xfId="0" applyNumberFormat="1" applyFont="1" applyFill="1" applyBorder="1"/>
    <xf numFmtId="17" fontId="3" fillId="2" borderId="5" xfId="0" applyNumberFormat="1" applyFont="1" applyFill="1" applyBorder="1"/>
    <xf numFmtId="17" fontId="3" fillId="2" borderId="6" xfId="0" applyNumberFormat="1" applyFont="1" applyFill="1" applyBorder="1"/>
    <xf numFmtId="3" fontId="10" fillId="2" borderId="0" xfId="0" applyNumberFormat="1" applyFont="1" applyFill="1"/>
    <xf numFmtId="3" fontId="14" fillId="0" borderId="0" xfId="0" applyNumberFormat="1" applyFont="1"/>
    <xf numFmtId="169" fontId="14" fillId="0" borderId="0" xfId="0" applyNumberFormat="1" applyFont="1"/>
    <xf numFmtId="0" fontId="14" fillId="0" borderId="0" xfId="0" applyFont="1"/>
    <xf numFmtId="43" fontId="14" fillId="0" borderId="0" xfId="0" applyNumberFormat="1" applyFont="1"/>
    <xf numFmtId="164" fontId="14" fillId="0" borderId="0" xfId="0" applyNumberFormat="1" applyFont="1"/>
    <xf numFmtId="171" fontId="3" fillId="3" borderId="1" xfId="0" applyNumberFormat="1" applyFont="1" applyFill="1" applyBorder="1" applyAlignment="1">
      <alignment horizontal="center"/>
    </xf>
    <xf numFmtId="169" fontId="12" fillId="3" borderId="1" xfId="0" applyNumberFormat="1" applyFont="1" applyFill="1" applyBorder="1" applyAlignment="1">
      <alignment horizontal="center"/>
    </xf>
    <xf numFmtId="3" fontId="3" fillId="3" borderId="1" xfId="0" applyNumberFormat="1" applyFont="1" applyFill="1" applyBorder="1" applyAlignment="1">
      <alignment horizontal="center"/>
    </xf>
    <xf numFmtId="43" fontId="3" fillId="3" borderId="1" xfId="1" applyFont="1" applyFill="1" applyBorder="1"/>
    <xf numFmtId="164" fontId="3" fillId="3" borderId="1" xfId="1" applyNumberFormat="1" applyFont="1" applyFill="1" applyBorder="1"/>
    <xf numFmtId="168" fontId="3" fillId="3" borderId="1" xfId="0" applyNumberFormat="1" applyFont="1" applyFill="1" applyBorder="1"/>
    <xf numFmtId="169" fontId="3" fillId="3" borderId="1" xfId="0" applyNumberFormat="1" applyFont="1" applyFill="1" applyBorder="1" applyAlignment="1">
      <alignment horizontal="center"/>
    </xf>
    <xf numFmtId="173" fontId="3" fillId="3" borderId="1" xfId="0" applyNumberFormat="1" applyFont="1" applyFill="1" applyBorder="1" applyAlignment="1">
      <alignment horizontal="center"/>
    </xf>
    <xf numFmtId="3" fontId="3" fillId="3" borderId="1" xfId="1" applyNumberFormat="1" applyFont="1" applyFill="1" applyBorder="1"/>
    <xf numFmtId="0" fontId="3" fillId="2" borderId="0" xfId="0" applyFont="1" applyFill="1" applyAlignment="1">
      <alignment vertical="top"/>
    </xf>
    <xf numFmtId="0" fontId="0" fillId="2" borderId="0" xfId="0" applyFill="1" applyAlignment="1">
      <alignment vertical="top"/>
    </xf>
    <xf numFmtId="167" fontId="3" fillId="3" borderId="1" xfId="1" applyNumberFormat="1" applyFont="1" applyFill="1" applyBorder="1" applyProtection="1">
      <protection locked="0"/>
    </xf>
    <xf numFmtId="172" fontId="3" fillId="3" borderId="1" xfId="1" applyNumberFormat="1" applyFont="1" applyFill="1" applyBorder="1" applyProtection="1">
      <protection locked="0"/>
    </xf>
    <xf numFmtId="169" fontId="12" fillId="3" borderId="1" xfId="0" applyNumberFormat="1" applyFont="1" applyFill="1" applyBorder="1" applyAlignment="1" applyProtection="1">
      <alignment horizontal="center"/>
      <protection locked="0"/>
    </xf>
    <xf numFmtId="3" fontId="3" fillId="3" borderId="1" xfId="0" applyNumberFormat="1" applyFont="1" applyFill="1" applyBorder="1" applyAlignment="1" applyProtection="1">
      <alignment horizontal="center"/>
      <protection locked="0"/>
    </xf>
    <xf numFmtId="43" fontId="3" fillId="3" borderId="1" xfId="1" applyFont="1" applyFill="1" applyBorder="1" applyProtection="1">
      <protection locked="0"/>
    </xf>
    <xf numFmtId="164" fontId="3" fillId="3" borderId="1" xfId="1" applyNumberFormat="1" applyFont="1" applyFill="1" applyBorder="1" applyProtection="1">
      <protection locked="0"/>
    </xf>
    <xf numFmtId="0" fontId="0" fillId="0" borderId="0" xfId="0" applyProtection="1">
      <protection hidden="1"/>
    </xf>
    <xf numFmtId="0" fontId="15" fillId="0" borderId="0" xfId="0" applyFont="1" applyProtection="1">
      <protection hidden="1"/>
    </xf>
    <xf numFmtId="0" fontId="8" fillId="0" borderId="0" xfId="0" applyFont="1" applyProtection="1">
      <protection hidden="1"/>
    </xf>
    <xf numFmtId="0" fontId="7" fillId="0" borderId="0" xfId="0" applyFont="1" applyProtection="1">
      <protection hidden="1"/>
    </xf>
    <xf numFmtId="0" fontId="16" fillId="0" borderId="0" xfId="0" applyFont="1" applyProtection="1">
      <protection hidden="1"/>
    </xf>
    <xf numFmtId="0" fontId="17" fillId="3" borderId="0" xfId="0" applyFont="1" applyFill="1" applyProtection="1">
      <protection hidden="1"/>
    </xf>
    <xf numFmtId="169" fontId="3" fillId="3" borderId="1" xfId="0" applyNumberFormat="1" applyFont="1" applyFill="1" applyBorder="1" applyProtection="1">
      <protection hidden="1"/>
    </xf>
    <xf numFmtId="0" fontId="0" fillId="3" borderId="0" xfId="0" applyFill="1" applyProtection="1">
      <protection hidden="1"/>
    </xf>
    <xf numFmtId="169" fontId="3" fillId="3" borderId="0" xfId="0" applyNumberFormat="1" applyFont="1" applyFill="1" applyProtection="1">
      <protection hidden="1"/>
    </xf>
    <xf numFmtId="0" fontId="16"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5" fillId="2" borderId="0" xfId="0" applyFont="1" applyFill="1" applyAlignment="1" applyProtection="1">
      <alignment horizontal="right"/>
      <protection hidden="1"/>
    </xf>
    <xf numFmtId="0" fontId="3" fillId="0" borderId="0" xfId="0" applyFont="1" applyProtection="1">
      <protection hidden="1"/>
    </xf>
    <xf numFmtId="169" fontId="3" fillId="2" borderId="0" xfId="0" applyNumberFormat="1" applyFont="1" applyFill="1" applyAlignment="1" applyProtection="1">
      <alignment horizontal="center"/>
      <protection hidden="1"/>
    </xf>
    <xf numFmtId="0" fontId="0" fillId="2" borderId="0" xfId="0" applyFill="1" applyAlignment="1" applyProtection="1">
      <alignment horizontal="center"/>
      <protection hidden="1"/>
    </xf>
    <xf numFmtId="0" fontId="3" fillId="3" borderId="0" xfId="0" applyFont="1" applyFill="1" applyProtection="1">
      <protection hidden="1"/>
    </xf>
    <xf numFmtId="169" fontId="3" fillId="3" borderId="0" xfId="0" applyNumberFormat="1" applyFont="1" applyFill="1" applyAlignment="1" applyProtection="1">
      <alignment horizontal="center"/>
      <protection hidden="1"/>
    </xf>
    <xf numFmtId="0" fontId="0" fillId="3" borderId="0" xfId="0" applyFill="1" applyAlignment="1" applyProtection="1">
      <alignment horizontal="center"/>
      <protection hidden="1"/>
    </xf>
    <xf numFmtId="0" fontId="5" fillId="3" borderId="0" xfId="0" applyFont="1" applyFill="1" applyAlignment="1" applyProtection="1">
      <alignment horizontal="right"/>
      <protection hidden="1"/>
    </xf>
    <xf numFmtId="0" fontId="4" fillId="2" borderId="0" xfId="0" applyFont="1" applyFill="1" applyProtection="1">
      <protection hidden="1"/>
    </xf>
    <xf numFmtId="0" fontId="3" fillId="2" borderId="2" xfId="0" applyFont="1" applyFill="1" applyBorder="1" applyProtection="1">
      <protection hidden="1"/>
    </xf>
    <xf numFmtId="0" fontId="14" fillId="0" borderId="0" xfId="0" applyFont="1" applyProtection="1">
      <protection hidden="1"/>
    </xf>
    <xf numFmtId="3" fontId="10" fillId="2" borderId="0" xfId="0" applyNumberFormat="1" applyFont="1" applyFill="1" applyProtection="1">
      <protection hidden="1"/>
    </xf>
    <xf numFmtId="3" fontId="3" fillId="2" borderId="0" xfId="0" applyNumberFormat="1" applyFont="1" applyFill="1" applyProtection="1">
      <protection hidden="1"/>
    </xf>
    <xf numFmtId="164" fontId="6" fillId="2" borderId="0" xfId="1" applyNumberFormat="1" applyFont="1" applyFill="1" applyBorder="1" applyProtection="1">
      <protection hidden="1"/>
    </xf>
    <xf numFmtId="0" fontId="6" fillId="2" borderId="0" xfId="0" applyFont="1" applyFill="1" applyAlignment="1" applyProtection="1">
      <alignment horizontal="left"/>
      <protection hidden="1"/>
    </xf>
    <xf numFmtId="165" fontId="6" fillId="2" borderId="0" xfId="1" applyNumberFormat="1" applyFont="1" applyFill="1" applyBorder="1" applyProtection="1">
      <protection hidden="1"/>
    </xf>
    <xf numFmtId="0" fontId="12" fillId="0" borderId="0" xfId="0" applyFont="1" applyProtection="1">
      <protection hidden="1"/>
    </xf>
    <xf numFmtId="0" fontId="12" fillId="2" borderId="0" xfId="0" applyFont="1" applyFill="1" applyProtection="1">
      <protection hidden="1"/>
    </xf>
    <xf numFmtId="169" fontId="12" fillId="2" borderId="0" xfId="0" applyNumberFormat="1" applyFont="1" applyFill="1" applyAlignment="1" applyProtection="1">
      <alignment horizontal="right"/>
      <protection hidden="1"/>
    </xf>
    <xf numFmtId="0" fontId="12" fillId="2" borderId="2" xfId="0" applyFont="1" applyFill="1" applyBorder="1" applyProtection="1">
      <protection hidden="1"/>
    </xf>
    <xf numFmtId="17" fontId="3" fillId="2" borderId="0" xfId="0" applyNumberFormat="1" applyFont="1" applyFill="1" applyProtection="1">
      <protection hidden="1"/>
    </xf>
    <xf numFmtId="0" fontId="3" fillId="2" borderId="0" xfId="0" applyFont="1" applyFill="1" applyAlignment="1" applyProtection="1">
      <alignment horizontal="right"/>
      <protection hidden="1"/>
    </xf>
    <xf numFmtId="17" fontId="3" fillId="2" borderId="3" xfId="0" applyNumberFormat="1" applyFont="1" applyFill="1" applyBorder="1" applyProtection="1">
      <protection hidden="1"/>
    </xf>
    <xf numFmtId="17" fontId="3" fillId="2" borderId="4" xfId="0" applyNumberFormat="1" applyFont="1" applyFill="1" applyBorder="1" applyProtection="1">
      <protection hidden="1"/>
    </xf>
    <xf numFmtId="17" fontId="3" fillId="2" borderId="5" xfId="0" applyNumberFormat="1" applyFont="1" applyFill="1" applyBorder="1" applyProtection="1">
      <protection hidden="1"/>
    </xf>
    <xf numFmtId="17" fontId="3" fillId="2" borderId="6" xfId="0" applyNumberFormat="1" applyFont="1" applyFill="1" applyBorder="1" applyProtection="1">
      <protection hidden="1"/>
    </xf>
    <xf numFmtId="166" fontId="10" fillId="2" borderId="0" xfId="0" applyNumberFormat="1" applyFont="1" applyFill="1" applyProtection="1">
      <protection hidden="1"/>
    </xf>
    <xf numFmtId="0" fontId="9" fillId="2" borderId="0" xfId="0" applyFont="1" applyFill="1" applyProtection="1">
      <protection hidden="1"/>
    </xf>
    <xf numFmtId="0" fontId="3" fillId="2" borderId="0" xfId="0" applyFont="1" applyFill="1" applyAlignment="1" applyProtection="1">
      <alignment vertical="top"/>
      <protection hidden="1"/>
    </xf>
    <xf numFmtId="0" fontId="0" fillId="2" borderId="0" xfId="0" applyFill="1" applyAlignment="1" applyProtection="1">
      <alignment vertical="top"/>
      <protection hidden="1"/>
    </xf>
    <xf numFmtId="166" fontId="3" fillId="2" borderId="0" xfId="0" applyNumberFormat="1" applyFont="1" applyFill="1" applyProtection="1">
      <protection hidden="1"/>
    </xf>
    <xf numFmtId="167" fontId="13" fillId="2" borderId="0" xfId="1" applyNumberFormat="1" applyFont="1" applyFill="1" applyBorder="1" applyAlignment="1" applyProtection="1">
      <protection hidden="1"/>
    </xf>
    <xf numFmtId="167" fontId="12" fillId="2" borderId="0" xfId="0" applyNumberFormat="1" applyFont="1" applyFill="1" applyProtection="1">
      <protection hidden="1"/>
    </xf>
    <xf numFmtId="166" fontId="13" fillId="2" borderId="0" xfId="0" applyNumberFormat="1" applyFont="1" applyFill="1" applyProtection="1">
      <protection hidden="1"/>
    </xf>
    <xf numFmtId="164" fontId="13" fillId="2" borderId="0" xfId="1" applyNumberFormat="1" applyFont="1" applyFill="1" applyBorder="1" applyProtection="1">
      <protection hidden="1"/>
    </xf>
    <xf numFmtId="166" fontId="12" fillId="2" borderId="0" xfId="0" applyNumberFormat="1" applyFont="1" applyFill="1" applyProtection="1">
      <protection hidden="1"/>
    </xf>
    <xf numFmtId="0" fontId="13" fillId="2" borderId="0" xfId="0" applyFont="1" applyFill="1" applyProtection="1">
      <protection hidden="1"/>
    </xf>
    <xf numFmtId="165" fontId="13" fillId="2" borderId="0" xfId="1" applyNumberFormat="1" applyFont="1" applyFill="1" applyBorder="1" applyProtection="1">
      <protection hidden="1"/>
    </xf>
    <xf numFmtId="0" fontId="6" fillId="2" borderId="0" xfId="0" applyFont="1" applyFill="1" applyProtection="1">
      <protection hidden="1"/>
    </xf>
    <xf numFmtId="170" fontId="3" fillId="2" borderId="0" xfId="0" applyNumberFormat="1" applyFont="1" applyFill="1" applyProtection="1">
      <protection hidden="1"/>
    </xf>
    <xf numFmtId="0" fontId="12" fillId="3" borderId="0" xfId="0" applyFont="1" applyFill="1" applyProtection="1">
      <protection hidden="1"/>
    </xf>
    <xf numFmtId="169" fontId="3" fillId="3" borderId="1" xfId="0" applyNumberFormat="1" applyFont="1" applyFill="1" applyBorder="1" applyAlignment="1" applyProtection="1">
      <alignment horizontal="center"/>
      <protection locked="0"/>
    </xf>
    <xf numFmtId="173" fontId="3" fillId="3" borderId="1" xfId="0" applyNumberFormat="1" applyFont="1" applyFill="1" applyBorder="1" applyAlignment="1" applyProtection="1">
      <alignment horizontal="center"/>
      <protection locked="0"/>
    </xf>
    <xf numFmtId="171" fontId="3" fillId="3" borderId="1" xfId="0" applyNumberFormat="1" applyFont="1" applyFill="1" applyBorder="1" applyAlignment="1" applyProtection="1">
      <alignment horizontal="center"/>
      <protection locked="0"/>
    </xf>
    <xf numFmtId="168" fontId="3" fillId="3" borderId="1" xfId="0" applyNumberFormat="1" applyFont="1" applyFill="1" applyBorder="1" applyProtection="1">
      <protection locked="0"/>
    </xf>
    <xf numFmtId="3" fontId="3" fillId="3" borderId="1" xfId="1" applyNumberFormat="1" applyFont="1" applyFill="1" applyBorder="1" applyProtection="1">
      <protection locked="0"/>
    </xf>
    <xf numFmtId="43" fontId="4" fillId="2" borderId="0" xfId="1" applyFont="1" applyFill="1" applyBorder="1" applyProtection="1">
      <protection hidden="1"/>
    </xf>
    <xf numFmtId="0" fontId="2" fillId="2" borderId="0" xfId="0" applyFont="1" applyFill="1" applyProtection="1">
      <protection hidden="1"/>
    </xf>
    <xf numFmtId="43" fontId="6" fillId="2" borderId="0" xfId="1" applyFont="1" applyFill="1" applyBorder="1" applyAlignment="1" applyProtection="1">
      <alignment horizontal="center"/>
      <protection hidden="1"/>
    </xf>
    <xf numFmtId="165" fontId="4" fillId="2" borderId="0" xfId="1" applyNumberFormat="1" applyFont="1" applyFill="1" applyBorder="1" applyProtection="1">
      <protection hidden="1"/>
    </xf>
    <xf numFmtId="43" fontId="4" fillId="2" borderId="0" xfId="1" applyFont="1" applyFill="1" applyBorder="1" applyAlignment="1" applyProtection="1">
      <protection hidden="1"/>
    </xf>
    <xf numFmtId="49" fontId="16" fillId="0" borderId="0" xfId="0" applyNumberFormat="1" applyFont="1" applyProtection="1">
      <protection hidden="1"/>
    </xf>
    <xf numFmtId="0" fontId="18" fillId="4" borderId="0" xfId="0" applyFont="1" applyFill="1" applyProtection="1">
      <protection hidden="1"/>
    </xf>
    <xf numFmtId="0" fontId="18" fillId="2" borderId="0" xfId="0" applyFont="1" applyFill="1" applyProtection="1">
      <protection hidden="1"/>
    </xf>
    <xf numFmtId="0" fontId="18" fillId="2" borderId="2" xfId="0" applyFont="1" applyFill="1" applyBorder="1" applyProtection="1">
      <protection hidden="1"/>
    </xf>
    <xf numFmtId="0" fontId="19" fillId="0" borderId="0" xfId="0" applyFont="1" applyAlignment="1">
      <alignment vertical="center"/>
    </xf>
    <xf numFmtId="174" fontId="19" fillId="0" borderId="0" xfId="0" applyNumberFormat="1" applyFont="1" applyAlignment="1">
      <alignment vertical="center"/>
    </xf>
    <xf numFmtId="168" fontId="20" fillId="2" borderId="0" xfId="0" applyNumberFormat="1" applyFont="1" applyFill="1" applyProtection="1">
      <protection hidden="1"/>
    </xf>
    <xf numFmtId="0" fontId="19" fillId="0" borderId="0" xfId="0" applyFont="1" applyAlignment="1">
      <alignment horizontal="right" vertical="center"/>
    </xf>
    <xf numFmtId="49" fontId="19" fillId="0" borderId="0" xfId="0" applyNumberFormat="1" applyFont="1" applyAlignment="1">
      <alignment horizontal="right" vertical="center"/>
    </xf>
    <xf numFmtId="172" fontId="3" fillId="2" borderId="0" xfId="1" applyNumberFormat="1" applyFont="1" applyFill="1" applyBorder="1" applyProtection="1">
      <protection hidden="1"/>
    </xf>
    <xf numFmtId="169" fontId="3" fillId="3" borderId="7" xfId="0" applyNumberFormat="1" applyFont="1"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3" fillId="2" borderId="0" xfId="0" applyFont="1" applyFill="1" applyAlignment="1" applyProtection="1">
      <alignment vertical="top" wrapText="1"/>
      <protection hidden="1"/>
    </xf>
    <xf numFmtId="0" fontId="0" fillId="0" borderId="0" xfId="0" applyAlignment="1" applyProtection="1">
      <alignment vertical="top" wrapText="1"/>
      <protection hidden="1"/>
    </xf>
  </cellXfs>
  <cellStyles count="3">
    <cellStyle name="Komma" xfId="1" builtinId="3"/>
    <cellStyle name="Prozent" xfId="2" builtinId="5"/>
    <cellStyle name="Standard" xfId="0" builtinId="0"/>
  </cellStyles>
  <dxfs count="13">
    <dxf>
      <font>
        <b val="0"/>
        <i val="0"/>
        <strike val="0"/>
        <condense val="0"/>
        <extend val="0"/>
        <outline val="0"/>
        <shadow val="0"/>
        <u val="none"/>
        <vertAlign val="baseline"/>
        <sz val="11"/>
        <color theme="1"/>
        <name val="Calibri"/>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none"/>
      </font>
      <numFmt numFmtId="174" formatCode="0.0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none"/>
      </font>
      <alignment horizontal="general" vertical="center" textRotation="0" wrapText="0" indent="0" justifyLastLine="0" shrinkToFit="0" readingOrder="0"/>
    </dxf>
    <dxf>
      <font>
        <b/>
        <i val="0"/>
        <color rgb="FFC00000"/>
      </font>
    </dxf>
    <dxf>
      <font>
        <b/>
        <i val="0"/>
        <color rgb="FF00B050"/>
      </font>
    </dxf>
    <dxf>
      <font>
        <b/>
        <i val="0"/>
        <color rgb="FFC00000"/>
      </font>
    </dxf>
    <dxf>
      <font>
        <b/>
        <i val="0"/>
        <color rgb="FF00B050"/>
      </font>
    </dxf>
    <dxf>
      <font>
        <b/>
        <i val="0"/>
        <color rgb="FF00B050"/>
      </font>
    </dxf>
    <dxf>
      <font>
        <b/>
        <i val="0"/>
        <color rgb="FFC00000"/>
      </font>
    </dxf>
    <dxf>
      <font>
        <b/>
        <i val="0"/>
        <color rgb="FF00B050"/>
      </font>
    </dxf>
  </dxfs>
  <tableStyles count="0" defaultTableStyle="TableStyleMedium2" defaultPivotStyle="PivotStyleLight16"/>
  <colors>
    <mruColors>
      <color rgb="FFD9E1F2"/>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161925</xdr:rowOff>
    </xdr:from>
    <xdr:to>
      <xdr:col>9</xdr:col>
      <xdr:colOff>706755</xdr:colOff>
      <xdr:row>40</xdr:row>
      <xdr:rowOff>9525</xdr:rowOff>
    </xdr:to>
    <xdr:sp macro="" textlink="">
      <xdr:nvSpPr>
        <xdr:cNvPr id="2" name="Textfeld 1">
          <a:extLst>
            <a:ext uri="{FF2B5EF4-FFF2-40B4-BE49-F238E27FC236}">
              <a16:creationId xmlns:a16="http://schemas.microsoft.com/office/drawing/2014/main" id="{821D018B-91BD-4EA4-B42C-45D8BA11CE9C}"/>
            </a:ext>
          </a:extLst>
        </xdr:cNvPr>
        <xdr:cNvSpPr txBox="1"/>
      </xdr:nvSpPr>
      <xdr:spPr>
        <a:xfrm>
          <a:off x="160020" y="160020"/>
          <a:ext cx="7408545" cy="7467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216000" rtlCol="0" anchor="t"/>
        <a:lstStyle/>
        <a:p>
          <a:pPr>
            <a:spcBef>
              <a:spcPts val="600"/>
            </a:spcBef>
          </a:pPr>
          <a:endParaRPr lang="de-AT" sz="1100" b="1">
            <a:solidFill>
              <a:srgbClr val="00327A"/>
            </a:solidFill>
            <a:effectLst/>
            <a:latin typeface="+mn-lt"/>
            <a:ea typeface="+mn-ea"/>
            <a:cs typeface="+mn-cs"/>
          </a:endParaRPr>
        </a:p>
        <a:p>
          <a:pPr>
            <a:spcBef>
              <a:spcPts val="600"/>
            </a:spcBef>
          </a:pPr>
          <a:endParaRPr lang="de-AT" sz="1100" b="1">
            <a:solidFill>
              <a:srgbClr val="00327A"/>
            </a:solidFill>
            <a:effectLst/>
            <a:latin typeface="+mn-lt"/>
            <a:ea typeface="+mn-ea"/>
            <a:cs typeface="+mn-cs"/>
          </a:endParaRPr>
        </a:p>
        <a:p>
          <a:pPr>
            <a:spcBef>
              <a:spcPts val="600"/>
            </a:spcBef>
          </a:pPr>
          <a:endParaRPr lang="de-AT" sz="1100" b="1">
            <a:solidFill>
              <a:srgbClr val="00327A"/>
            </a:solidFill>
            <a:effectLst/>
            <a:latin typeface="+mn-lt"/>
            <a:ea typeface="+mn-ea"/>
            <a:cs typeface="+mn-cs"/>
          </a:endParaRPr>
        </a:p>
        <a:p>
          <a:pPr>
            <a:spcBef>
              <a:spcPts val="600"/>
            </a:spcBef>
          </a:pPr>
          <a:br>
            <a:rPr lang="de-AT" sz="1100">
              <a:solidFill>
                <a:schemeClr val="dk1"/>
              </a:solidFill>
              <a:effectLst/>
              <a:latin typeface="+mn-lt"/>
              <a:ea typeface="+mn-ea"/>
              <a:cs typeface="+mn-cs"/>
            </a:rPr>
          </a:br>
          <a:r>
            <a:rPr lang="de-AT" sz="1100" b="1">
              <a:solidFill>
                <a:srgbClr val="00327A"/>
              </a:solidFill>
              <a:effectLst/>
              <a:latin typeface="+mn-lt"/>
              <a:ea typeface="+mn-ea"/>
              <a:cs typeface="+mn-cs"/>
            </a:rPr>
            <a:t>Berechnungshilfe für Basisstufe 1 (ohne Makros)</a:t>
          </a:r>
        </a:p>
        <a:p>
          <a:r>
            <a:rPr lang="de-AT" sz="1100" i="0">
              <a:solidFill>
                <a:srgbClr val="00327A"/>
              </a:solidFill>
              <a:effectLst/>
              <a:latin typeface="+mn-lt"/>
              <a:ea typeface="+mn-ea"/>
              <a:cs typeface="+mn-cs"/>
            </a:rPr>
            <a:t>Es sind ausschließlich die blau umrandeten Eingabefelder in der Excel-Datei auszufüllen:</a:t>
          </a:r>
        </a:p>
        <a:p>
          <a:endParaRPr lang="de-AT" sz="1100" i="0">
            <a:solidFill>
              <a:srgbClr val="00327A"/>
            </a:solidFill>
            <a:effectLst/>
            <a:latin typeface="+mn-lt"/>
            <a:ea typeface="+mn-ea"/>
            <a:cs typeface="+mn-cs"/>
          </a:endParaRPr>
        </a:p>
        <a:p>
          <a:pPr marL="0" indent="0"/>
          <a:r>
            <a:rPr lang="de-AT" sz="1100" b="1">
              <a:solidFill>
                <a:srgbClr val="00327A"/>
              </a:solidFill>
              <a:effectLst/>
              <a:latin typeface="+mn-lt"/>
              <a:ea typeface="+mn-ea"/>
              <a:cs typeface="+mn-cs"/>
            </a:rPr>
            <a:t>Tabellenblatt 1: Strom- und Erdgas 2021</a:t>
          </a:r>
        </a:p>
        <a:p>
          <a:r>
            <a:rPr lang="de-AT" sz="1100" i="0">
              <a:solidFill>
                <a:srgbClr val="00327A"/>
              </a:solidFill>
              <a:effectLst/>
              <a:latin typeface="+mn-lt"/>
              <a:ea typeface="+mn-ea"/>
              <a:cs typeface="+mn-cs"/>
            </a:rPr>
            <a:t>Um eventuelle Preissteigerungen von Strom und Erdgas ermitteln zu können, werden im ersten Schritt Angaben aus der letzten Jahresabrechnung des Strom- und Erdgaslieferanten oder von monatlichen Abrechnungen benötigt.</a:t>
          </a:r>
        </a:p>
        <a:p>
          <a:r>
            <a:rPr lang="de-AT" sz="1100" i="0">
              <a:solidFill>
                <a:srgbClr val="00327A"/>
              </a:solidFill>
              <a:effectLst/>
              <a:latin typeface="+mn-lt"/>
              <a:ea typeface="+mn-ea"/>
              <a:cs typeface="+mn-cs"/>
            </a:rPr>
            <a:t>Das Tabellenblatt 1 beinhaltet mehrere Abschnitte für Zählpunkte (insgesamt können gegebenenfalls bis zu acht Zählpunkte in die Berechnung einbezogen werden), wobei mittels Drop-down Menü die Energieart (Strom oder Erdgas) und das Vorhandensein eines Lastprofilzählers oder genormten intelligenten Messgeräts mit monatlicher Abrechnung (Ja/Nein) ausgewählt wird. Liegt nur eine Jahresabrechnung vor, ist hier "Nein" auszuwählen. Bei monatlicher Abrechnung "Ja".</a:t>
          </a:r>
        </a:p>
        <a:p>
          <a:r>
            <a:rPr lang="de-AT" sz="1100" i="0">
              <a:solidFill>
                <a:srgbClr val="00327A"/>
              </a:solidFill>
              <a:effectLst/>
              <a:latin typeface="+mn-lt"/>
              <a:ea typeface="+mn-ea"/>
              <a:cs typeface="+mn-cs"/>
            </a:rPr>
            <a:t>Pro Zählpunkt ist der Nettorechnungsbetrag (Kosten für die verbrauchten Kilowattstunden Strom bzw. Erdgas, exkl. Steuern, Abgaben Netzentgelte, etc. in EUR = Energiekosten lt. Energierechnung) und der Stromverbrauch bzw. Erdgasverbrauch (laut letzter Jahresabrechnung oder anhand der monatlichen Rechnungen im Kalenderjahr 2021) einzugeben. </a:t>
          </a:r>
        </a:p>
        <a:p>
          <a:r>
            <a:rPr lang="de-AT" sz="1100" i="0">
              <a:solidFill>
                <a:srgbClr val="00327A"/>
              </a:solidFill>
              <a:effectLst/>
              <a:latin typeface="+mn-lt"/>
              <a:ea typeface="+mn-ea"/>
              <a:cs typeface="+mn-cs"/>
            </a:rPr>
            <a:t>Mehrere Zählpunkte mit identem Tarif können mit einer fiktiven Zählpunktnummer zusammengefasst werden (beispielsweise 1111 für Strom und 2222 für Erdgas).</a:t>
          </a:r>
        </a:p>
        <a:p>
          <a:r>
            <a:rPr lang="de-AT" sz="1100" i="0">
              <a:solidFill>
                <a:srgbClr val="00327A"/>
              </a:solidFill>
              <a:effectLst/>
              <a:latin typeface="+mn-lt"/>
              <a:ea typeface="+mn-ea"/>
              <a:cs typeface="+mn-cs"/>
            </a:rPr>
            <a:t> </a:t>
          </a:r>
        </a:p>
        <a:p>
          <a:pPr marL="0" indent="0"/>
          <a:r>
            <a:rPr lang="de-AT" sz="1100" b="1">
              <a:solidFill>
                <a:srgbClr val="00327A"/>
              </a:solidFill>
              <a:effectLst/>
              <a:latin typeface="+mn-lt"/>
              <a:ea typeface="+mn-ea"/>
              <a:cs typeface="+mn-cs"/>
            </a:rPr>
            <a:t>Tabellenblatt 2: Strom- und Erdgas 2022</a:t>
          </a:r>
        </a:p>
        <a:p>
          <a:r>
            <a:rPr lang="de-AT" sz="1100" i="0">
              <a:solidFill>
                <a:srgbClr val="00327A"/>
              </a:solidFill>
              <a:effectLst/>
              <a:latin typeface="+mn-lt"/>
              <a:ea typeface="+mn-ea"/>
              <a:cs typeface="+mn-cs"/>
            </a:rPr>
            <a:t>Im zweiten Schritt wird der Durchschnittsarbeitspreis im Förderzeitraum berechnet und die Preissteigerung im Vergleich zu den eingegebenen Daten aus dem Tabellenblatt 1 ermittelt. Die Zählpunkte in den jeweiligen Tabellenblättern werden über die letzten vier Stellen der Zählpunktnummer (Zählpunkbezeichnung – beginnt mit AT und verfügt über 33-Stellen) identifiziert. Achten Sie dabei auf idente Angaben in den Tabellenblättern.</a:t>
          </a:r>
        </a:p>
        <a:p>
          <a:endParaRPr lang="de-AT" sz="1100" i="0">
            <a:solidFill>
              <a:srgbClr val="00327A"/>
            </a:solidFill>
            <a:effectLst/>
            <a:latin typeface="+mn-lt"/>
            <a:ea typeface="+mn-ea"/>
            <a:cs typeface="+mn-cs"/>
          </a:endParaRPr>
        </a:p>
        <a:p>
          <a:r>
            <a:rPr lang="de-AT" sz="1100" i="0">
              <a:solidFill>
                <a:srgbClr val="00327A"/>
              </a:solidFill>
              <a:effectLst/>
              <a:latin typeface="+mn-lt"/>
              <a:ea typeface="+mn-ea"/>
              <a:cs typeface="+mn-cs"/>
            </a:rPr>
            <a:t>Für die Ermittlung der Preissteigerung und die Berechnung des Durchschnittsarbeitspreises sind monatliche Angaben zum Arbeitspreis (Strom- bzw. Erdgaskosten exkl. Steuern, Abgaben, Netzentgelte, etc.) und zum Strom- bzw. Erdgasverbrauch im Förderungszeitraum (01.02.2022 bis 30.09.2022) erforderlich. Die monatlichen Verbrauchsangaben werden bei der Auswahl NEIN anhand der Angaben zur letzten Jahresabrechnung automatisch errechnet (Hochrechnungsmodus gem. Richtlinie). Andernfalls müssen die monatlichen Verbräuche Anhand der Energierechnungen im Förderungszeitraum eingetragen werden. Die durchschnittlichen Arbeitspreise im jeweiligen Monat sind jedenfalls einzutragen.</a:t>
          </a:r>
        </a:p>
        <a:p>
          <a:endParaRPr lang="de-AT" sz="1100" i="0">
            <a:solidFill>
              <a:srgbClr val="00327A"/>
            </a:solidFill>
            <a:effectLst/>
            <a:latin typeface="+mn-lt"/>
            <a:ea typeface="+mn-ea"/>
            <a:cs typeface="+mn-cs"/>
          </a:endParaRPr>
        </a:p>
        <a:p>
          <a:pPr marL="0" indent="0"/>
          <a:r>
            <a:rPr lang="de-AT" sz="1100" b="1">
              <a:solidFill>
                <a:srgbClr val="00327A"/>
              </a:solidFill>
              <a:effectLst/>
              <a:latin typeface="+mn-lt"/>
              <a:ea typeface="+mn-ea"/>
              <a:cs typeface="+mn-cs"/>
            </a:rPr>
            <a:t>Tabellenblatt 3: Treibstoff und Zuschuss</a:t>
          </a:r>
        </a:p>
        <a:p>
          <a:r>
            <a:rPr lang="de-AT" sz="1100" i="0">
              <a:solidFill>
                <a:srgbClr val="00327A"/>
              </a:solidFill>
              <a:effectLst/>
              <a:latin typeface="+mn-lt"/>
              <a:ea typeface="+mn-ea"/>
              <a:cs typeface="+mn-cs"/>
            </a:rPr>
            <a:t>Im dritten Schritt werden Angaben zu Treibstoffen im Förderungszeitraum, nämlich der durchschnittliche Literpreis (brutto) in Euro und der Verbrauch in Liter im Förderzeitraum (01.02.2022 bis 30.09.2022) benötigt. Der Bruttopreis enthält die MöSt. und USt., dies entspricht der Preisangabe an der Zapfsäule. Der für die Förderung relevante Nettopreis (exkl. MöSt. Und USt.) wird durch die Eingabe des Bruttopreises automatisch ermittelt.</a:t>
          </a:r>
        </a:p>
        <a:p>
          <a:r>
            <a:rPr lang="de-AT" sz="1100" i="0">
              <a:solidFill>
                <a:srgbClr val="00327A"/>
              </a:solidFill>
              <a:effectLst/>
              <a:latin typeface="+mn-lt"/>
              <a:ea typeface="+mn-ea"/>
              <a:cs typeface="+mn-cs"/>
            </a:rPr>
            <a:t>Im unteren Bereich finden Sie die unverbindliche Berechnung Ihres Gesamtzuschusses.</a:t>
          </a:r>
        </a:p>
        <a:p>
          <a:r>
            <a:rPr lang="de-AT" sz="1100" i="0">
              <a:solidFill>
                <a:srgbClr val="00327A"/>
              </a:solidFill>
              <a:effectLst/>
              <a:latin typeface="+mn-lt"/>
              <a:ea typeface="+mn-ea"/>
              <a:cs typeface="+mn-cs"/>
            </a:rPr>
            <a:t> </a:t>
          </a:r>
        </a:p>
        <a:p>
          <a:pPr>
            <a:spcBef>
              <a:spcPts val="600"/>
            </a:spcBef>
          </a:pPr>
          <a:endParaRPr lang="de-AT" sz="1100">
            <a:solidFill>
              <a:srgbClr val="00327A"/>
            </a:solidFill>
          </a:endParaRPr>
        </a:p>
      </xdr:txBody>
    </xdr:sp>
    <xdr:clientData/>
  </xdr:twoCellAnchor>
  <xdr:oneCellAnchor>
    <xdr:from>
      <xdr:col>6</xdr:col>
      <xdr:colOff>466725</xdr:colOff>
      <xdr:row>2</xdr:row>
      <xdr:rowOff>9525</xdr:rowOff>
    </xdr:from>
    <xdr:ext cx="2306881" cy="545465"/>
    <xdr:pic>
      <xdr:nvPicPr>
        <xdr:cNvPr id="3" name="Grafik 2" descr="aws Logo">
          <a:extLst>
            <a:ext uri="{FF2B5EF4-FFF2-40B4-BE49-F238E27FC236}">
              <a16:creationId xmlns:a16="http://schemas.microsoft.com/office/drawing/2014/main" id="{A604894F-31C7-4F89-9E35-2D8BFD28B6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36820" y="388620"/>
          <a:ext cx="2306881" cy="54546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19</xdr:col>
      <xdr:colOff>638736</xdr:colOff>
      <xdr:row>1</xdr:row>
      <xdr:rowOff>156883</xdr:rowOff>
    </xdr:from>
    <xdr:to>
      <xdr:col>22</xdr:col>
      <xdr:colOff>774552</xdr:colOff>
      <xdr:row>3</xdr:row>
      <xdr:rowOff>115608</xdr:rowOff>
    </xdr:to>
    <xdr:pic>
      <xdr:nvPicPr>
        <xdr:cNvPr id="4" name="Grafik 3" descr="aws Logo">
          <a:extLst>
            <a:ext uri="{FF2B5EF4-FFF2-40B4-BE49-F238E27FC236}">
              <a16:creationId xmlns:a16="http://schemas.microsoft.com/office/drawing/2014/main" id="{BDCEF57F-1FC7-42FC-BE3F-0F33732249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43530" y="347383"/>
          <a:ext cx="2322868" cy="541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526676</xdr:colOff>
      <xdr:row>1</xdr:row>
      <xdr:rowOff>89647</xdr:rowOff>
    </xdr:from>
    <xdr:to>
      <xdr:col>23</xdr:col>
      <xdr:colOff>668207</xdr:colOff>
      <xdr:row>3</xdr:row>
      <xdr:rowOff>58532</xdr:rowOff>
    </xdr:to>
    <xdr:pic>
      <xdr:nvPicPr>
        <xdr:cNvPr id="3" name="Grafik 2" descr="aws Logo">
          <a:extLst>
            <a:ext uri="{FF2B5EF4-FFF2-40B4-BE49-F238E27FC236}">
              <a16:creationId xmlns:a16="http://schemas.microsoft.com/office/drawing/2014/main" id="{039525EA-9C4A-415D-A4C2-B58D1E7FC0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41705" y="280147"/>
          <a:ext cx="2322868" cy="541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20</xdr:col>
      <xdr:colOff>705970</xdr:colOff>
      <xdr:row>1</xdr:row>
      <xdr:rowOff>33618</xdr:rowOff>
    </xdr:from>
    <xdr:to>
      <xdr:col>23</xdr:col>
      <xdr:colOff>742838</xdr:colOff>
      <xdr:row>2</xdr:row>
      <xdr:rowOff>227667</xdr:rowOff>
    </xdr:to>
    <xdr:pic>
      <xdr:nvPicPr>
        <xdr:cNvPr id="3" name="Grafik 2" descr="aws Logo">
          <a:extLst>
            <a:ext uri="{FF2B5EF4-FFF2-40B4-BE49-F238E27FC236}">
              <a16:creationId xmlns:a16="http://schemas.microsoft.com/office/drawing/2014/main" id="{47C28A42-A2C2-4B04-9190-EEE6FCCE83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04558" y="224118"/>
          <a:ext cx="2322868" cy="5414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team_energiekostenzuschuss/Freigegebene%20Dokumente/General/Berechnungsexcels%20f&#252;r%20F&#214;MA/Release%20Versionen/Berechnungshilfe_Basisstufe_v1.4%20(ohne%20Makr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 Strom und Erdgas 2021"/>
      <sheetName val="2 - Strom und Erdgas 2022"/>
      <sheetName val="3 - Treibstoff und Zuschuss"/>
      <sheetName val="Import"/>
      <sheetName val="Zählpunkte Schritt 1"/>
      <sheetName val="Zählpunkte Schritt 2"/>
      <sheetName val="Liste"/>
    </sheetNames>
    <sheetDataSet>
      <sheetData sheetId="0"/>
      <sheetData sheetId="1"/>
      <sheetData sheetId="2"/>
      <sheetData sheetId="3"/>
      <sheetData sheetId="4"/>
      <sheetData sheetId="5"/>
      <sheetData sheetId="6">
        <row r="1">
          <cell r="A1" t="str">
            <v>Strom</v>
          </cell>
          <cell r="B1" t="str">
            <v>Nein</v>
          </cell>
        </row>
        <row r="2">
          <cell r="A2" t="str">
            <v>Erdgas</v>
          </cell>
          <cell r="B2" t="str">
            <v>Ja</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9BB5B99-ACB3-4038-B21E-0DB10806F606}" name="tblImportFields" displayName="tblImportFields" ref="A1:B9" totalsRowShown="0" dataDxfId="5">
  <autoFilter ref="A1:B9" xr:uid="{BE33D05C-1626-41D3-82DD-3A559BB18DDD}"/>
  <tableColumns count="2">
    <tableColumn id="1" xr3:uid="{DD0EEF91-0997-4A5E-A00C-606658B14877}" name="Field" dataDxfId="4"/>
    <tableColumn id="2" xr3:uid="{44D5E48F-2811-4B67-94CF-EDCE8012B85E}" name="Value"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A81004A-52D7-4C0F-AEDD-1B64755A7B10}" name="tblValidation" displayName="tblValidation" ref="D1:E4" totalsRowShown="0" dataDxfId="2">
  <autoFilter ref="D1:E4" xr:uid="{D3D57949-B848-44ED-98D3-7FD69DF769A0}"/>
  <tableColumns count="2">
    <tableColumn id="1" xr3:uid="{ED999449-3F92-41D0-BF1D-0B54C3DA2BD3}" name="Validation" dataDxfId="1"/>
    <tableColumn id="2" xr3:uid="{22F65806-C123-4CF1-B814-2A2852C3C6A3}" name="Value"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6F4C9-E15C-4068-979B-B621963D955A}">
  <dimension ref="A1"/>
  <sheetViews>
    <sheetView showGridLines="0" tabSelected="1" workbookViewId="0"/>
  </sheetViews>
  <sheetFormatPr baseColWidth="10" defaultRowHeight="15" x14ac:dyDescent="0.25"/>
  <sheetData/>
  <sheetProtection algorithmName="SHA-512" hashValue="68/kD2+d5CUDOOf5/TrWVNn7wglxDw9LJCKjBUaa1Y2GerlR/wtCU4jHXFtzwiDytlCwwF4lc5Lvj8H71jkgGg==" saltValue="B29CvZ585Kz3YiqNsrudBw==" spinCount="100000" sheet="1" objects="1" scenarios="1"/>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258F0-9E19-48C2-B53E-F6478CF3FB84}">
  <sheetPr codeName="Tabelle1"/>
  <dimension ref="A1:AD84"/>
  <sheetViews>
    <sheetView showGridLines="0" zoomScaleNormal="100" zoomScaleSheetLayoutView="40" workbookViewId="0">
      <selection activeCell="H19" sqref="H19"/>
    </sheetView>
  </sheetViews>
  <sheetFormatPr baseColWidth="10" defaultColWidth="10.85546875" defaultRowHeight="15" x14ac:dyDescent="0.25"/>
  <cols>
    <col min="1" max="1" width="2.42578125" style="43" customWidth="1"/>
    <col min="2" max="7" width="10.85546875" style="56"/>
    <col min="8" max="8" width="15.5703125" style="56" bestFit="1" customWidth="1"/>
    <col min="9" max="9" width="10.85546875" style="56"/>
    <col min="10" max="10" width="12.5703125" style="56" bestFit="1" customWidth="1"/>
    <col min="11" max="22" width="10.85546875" style="56"/>
    <col min="23" max="23" width="12" style="56" customWidth="1"/>
    <col min="24" max="30" width="10.85546875" style="44"/>
    <col min="31" max="16384" width="10.85546875" style="56"/>
  </cols>
  <sheetData>
    <row r="1" spans="2:30" s="43" customFormat="1" x14ac:dyDescent="0.25">
      <c r="X1" s="44"/>
      <c r="Y1" s="44"/>
      <c r="Z1" s="44"/>
      <c r="AA1" s="44"/>
      <c r="AB1" s="44"/>
      <c r="AC1" s="44"/>
      <c r="AD1" s="44"/>
    </row>
    <row r="2" spans="2:30" s="43" customFormat="1" ht="27" x14ac:dyDescent="0.5">
      <c r="B2" s="45" t="s">
        <v>0</v>
      </c>
      <c r="X2" s="44"/>
      <c r="Y2" s="44"/>
      <c r="Z2" s="44"/>
      <c r="AA2" s="44"/>
      <c r="AB2" s="44"/>
      <c r="AC2" s="44"/>
      <c r="AD2" s="44"/>
    </row>
    <row r="3" spans="2:30" s="43" customFormat="1" ht="18.75" x14ac:dyDescent="0.3">
      <c r="B3" s="46" t="s">
        <v>1</v>
      </c>
      <c r="X3" s="44"/>
      <c r="Y3" s="44"/>
      <c r="Z3" s="44"/>
      <c r="AA3" s="44"/>
      <c r="AB3" s="44"/>
      <c r="AC3" s="44"/>
      <c r="AD3" s="44"/>
    </row>
    <row r="4" spans="2:30" s="43" customFormat="1" x14ac:dyDescent="0.25">
      <c r="B4" s="47" t="s">
        <v>2</v>
      </c>
      <c r="C4" s="106" t="s">
        <v>75</v>
      </c>
      <c r="X4" s="44"/>
      <c r="Y4" s="44"/>
      <c r="Z4" s="44"/>
      <c r="AA4" s="44"/>
      <c r="AB4" s="44"/>
      <c r="AC4" s="44"/>
      <c r="AD4" s="44"/>
    </row>
    <row r="5" spans="2:30" s="43" customFormat="1" ht="15.75" thickBot="1" x14ac:dyDescent="0.3">
      <c r="B5" s="47"/>
      <c r="X5" s="44"/>
      <c r="Y5" s="44"/>
      <c r="Z5" s="44"/>
      <c r="AA5" s="44"/>
      <c r="AB5" s="44"/>
      <c r="AC5" s="44"/>
      <c r="AD5" s="44"/>
    </row>
    <row r="6" spans="2:30" s="43" customFormat="1" ht="15.75" thickBot="1" x14ac:dyDescent="0.3">
      <c r="B6" s="48" t="s">
        <v>3</v>
      </c>
      <c r="H6" s="49"/>
      <c r="I6" s="50"/>
      <c r="J6" s="50"/>
      <c r="K6" s="50"/>
      <c r="X6" s="44"/>
      <c r="Y6" s="44"/>
      <c r="Z6" s="44"/>
      <c r="AA6" s="44"/>
      <c r="AB6" s="44"/>
      <c r="AC6" s="44"/>
      <c r="AD6" s="44"/>
    </row>
    <row r="7" spans="2:30" s="43" customFormat="1" x14ac:dyDescent="0.25">
      <c r="B7" s="48"/>
      <c r="H7" s="51"/>
      <c r="I7" s="50"/>
      <c r="J7" s="50"/>
      <c r="K7" s="50"/>
      <c r="X7" s="44"/>
      <c r="Y7" s="44"/>
      <c r="Z7" s="44"/>
      <c r="AA7" s="44"/>
      <c r="AB7" s="44"/>
      <c r="AC7" s="44"/>
      <c r="AD7" s="44"/>
    </row>
    <row r="8" spans="2:30" s="43" customFormat="1" ht="15.75" thickBot="1" x14ac:dyDescent="0.3">
      <c r="B8" s="52"/>
      <c r="C8" s="53"/>
      <c r="D8" s="53"/>
      <c r="E8" s="53"/>
      <c r="F8" s="53"/>
      <c r="G8" s="53"/>
      <c r="H8" s="53"/>
      <c r="I8" s="53"/>
      <c r="J8" s="53"/>
      <c r="K8" s="53"/>
      <c r="L8" s="53"/>
      <c r="M8" s="53"/>
      <c r="N8" s="53"/>
      <c r="O8" s="53"/>
      <c r="P8" s="53"/>
      <c r="Q8" s="53"/>
      <c r="R8" s="53"/>
      <c r="S8" s="53"/>
      <c r="T8" s="53"/>
      <c r="U8" s="53"/>
      <c r="V8" s="53"/>
      <c r="W8" s="53"/>
      <c r="X8" s="53"/>
      <c r="Y8" s="53"/>
      <c r="Z8" s="53"/>
      <c r="AA8" s="53"/>
      <c r="AB8" s="44"/>
      <c r="AC8" s="44"/>
      <c r="AD8" s="44"/>
    </row>
    <row r="9" spans="2:30" ht="16.5" thickBot="1" x14ac:dyDescent="0.35">
      <c r="B9" s="54" t="s">
        <v>4</v>
      </c>
      <c r="C9" s="54"/>
      <c r="D9" s="54"/>
      <c r="E9" s="116"/>
      <c r="F9" s="117"/>
      <c r="G9" s="117"/>
      <c r="H9" s="118"/>
      <c r="I9" s="55" t="s">
        <v>5</v>
      </c>
      <c r="J9" s="54" t="s">
        <v>6</v>
      </c>
      <c r="K9" s="54"/>
      <c r="L9" s="54"/>
      <c r="M9" s="54"/>
      <c r="N9" s="54"/>
      <c r="O9" s="54"/>
      <c r="P9" s="54"/>
      <c r="Q9" s="54"/>
      <c r="R9" s="54"/>
      <c r="S9" s="54"/>
      <c r="T9" s="54"/>
      <c r="U9" s="54"/>
      <c r="V9" s="54"/>
      <c r="W9" s="54"/>
      <c r="X9" s="54"/>
      <c r="Y9" s="54"/>
      <c r="Z9" s="54"/>
      <c r="AA9" s="54"/>
    </row>
    <row r="10" spans="2:30" ht="15.75" x14ac:dyDescent="0.3">
      <c r="B10" s="54"/>
      <c r="C10" s="54"/>
      <c r="D10" s="54"/>
      <c r="E10" s="57"/>
      <c r="F10" s="58"/>
      <c r="G10" s="58"/>
      <c r="H10" s="58"/>
      <c r="I10" s="55"/>
      <c r="J10" s="54"/>
      <c r="K10" s="54"/>
      <c r="L10" s="54"/>
      <c r="M10" s="54"/>
      <c r="N10" s="54"/>
      <c r="O10" s="54"/>
      <c r="P10" s="54"/>
      <c r="Q10" s="54"/>
      <c r="R10" s="54"/>
      <c r="S10" s="54"/>
      <c r="T10" s="54"/>
      <c r="U10" s="54"/>
      <c r="V10" s="54"/>
      <c r="W10" s="54"/>
      <c r="X10" s="54"/>
      <c r="Y10" s="54"/>
      <c r="Z10" s="54"/>
      <c r="AA10" s="54"/>
    </row>
    <row r="11" spans="2:30" ht="15.75" x14ac:dyDescent="0.3">
      <c r="B11" s="59"/>
      <c r="C11" s="59"/>
      <c r="D11" s="59"/>
      <c r="E11" s="60"/>
      <c r="F11" s="61"/>
      <c r="G11" s="61"/>
      <c r="H11" s="61"/>
      <c r="I11" s="62"/>
      <c r="J11" s="59"/>
      <c r="K11" s="59"/>
      <c r="L11" s="59"/>
      <c r="M11" s="59"/>
      <c r="N11" s="59"/>
      <c r="O11" s="59"/>
      <c r="P11" s="59"/>
      <c r="Q11" s="59"/>
      <c r="R11" s="59"/>
      <c r="S11" s="59"/>
      <c r="T11" s="59"/>
      <c r="U11" s="59"/>
      <c r="V11" s="59"/>
      <c r="W11" s="59"/>
      <c r="X11" s="59"/>
      <c r="Y11" s="59"/>
      <c r="Z11" s="59"/>
      <c r="AA11" s="59"/>
    </row>
    <row r="12" spans="2:30" ht="18.75" x14ac:dyDescent="0.4">
      <c r="B12" s="63" t="s">
        <v>7</v>
      </c>
      <c r="C12" s="54"/>
      <c r="D12" s="54"/>
      <c r="E12" s="54"/>
      <c r="F12" s="54"/>
      <c r="G12" s="54"/>
      <c r="H12" s="54"/>
      <c r="I12" s="54"/>
      <c r="J12" s="54"/>
      <c r="K12" s="54"/>
      <c r="L12" s="54"/>
      <c r="M12" s="54"/>
      <c r="N12" s="54"/>
      <c r="O12" s="54"/>
      <c r="P12" s="54"/>
      <c r="Q12" s="54"/>
      <c r="R12" s="54"/>
      <c r="S12" s="54"/>
      <c r="T12" s="54"/>
      <c r="U12" s="54"/>
      <c r="V12" s="54"/>
      <c r="W12" s="54"/>
      <c r="X12" s="54"/>
      <c r="Y12" s="54"/>
      <c r="Z12" s="54"/>
      <c r="AA12" s="54"/>
    </row>
    <row r="13" spans="2:30" x14ac:dyDescent="0.25">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row>
    <row r="14" spans="2:30" x14ac:dyDescent="0.25">
      <c r="B14" s="54" t="s">
        <v>8</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row>
    <row r="15" spans="2:30" x14ac:dyDescent="0.25">
      <c r="B15" s="54" t="s">
        <v>9</v>
      </c>
      <c r="C15" s="54"/>
      <c r="D15" s="54"/>
      <c r="E15" s="54"/>
      <c r="F15" s="54"/>
      <c r="G15" s="54"/>
      <c r="H15" s="54"/>
      <c r="I15" s="54"/>
      <c r="J15" s="54"/>
      <c r="K15" s="54"/>
      <c r="L15" s="54"/>
      <c r="M15" s="54"/>
      <c r="N15" s="54"/>
      <c r="O15" s="54"/>
      <c r="P15" s="54"/>
      <c r="Q15" s="54"/>
      <c r="R15" s="54"/>
      <c r="S15" s="54"/>
      <c r="T15" s="54"/>
      <c r="U15" s="54"/>
      <c r="V15" s="54"/>
      <c r="W15" s="54"/>
      <c r="X15" s="54"/>
      <c r="Y15" s="54"/>
      <c r="Z15" s="54"/>
      <c r="AA15" s="54"/>
    </row>
    <row r="16" spans="2:30" ht="15.75" thickBot="1" x14ac:dyDescent="0.3">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row>
    <row r="17" spans="2:30" s="43" customFormat="1" x14ac:dyDescent="0.25">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65"/>
    </row>
    <row r="18" spans="2:30" ht="19.5" thickBot="1" x14ac:dyDescent="0.45">
      <c r="B18" s="63" t="s">
        <v>10</v>
      </c>
      <c r="C18" s="54"/>
      <c r="D18" s="54"/>
      <c r="E18" s="54"/>
      <c r="F18" s="54"/>
      <c r="G18" s="54"/>
      <c r="H18" s="54"/>
      <c r="I18" s="54"/>
      <c r="J18" s="54"/>
      <c r="K18" s="54"/>
      <c r="L18" s="54"/>
      <c r="M18" s="54"/>
      <c r="N18" s="54"/>
      <c r="O18" s="54"/>
      <c r="P18" s="54"/>
      <c r="Q18" s="54"/>
      <c r="R18" s="54"/>
      <c r="S18" s="54"/>
      <c r="T18" s="54"/>
      <c r="U18" s="54"/>
      <c r="V18" s="54"/>
      <c r="W18" s="54"/>
      <c r="X18" s="108"/>
      <c r="Y18" s="107"/>
      <c r="Z18" s="108"/>
      <c r="AA18" s="108"/>
      <c r="AB18" s="65"/>
      <c r="AC18" s="56"/>
      <c r="AD18" s="56"/>
    </row>
    <row r="19" spans="2:30" ht="16.5" thickBot="1" x14ac:dyDescent="0.35">
      <c r="B19" s="54" t="s">
        <v>11</v>
      </c>
      <c r="C19" s="54"/>
      <c r="D19" s="54"/>
      <c r="E19" s="54"/>
      <c r="F19" s="54"/>
      <c r="G19" s="54"/>
      <c r="H19" s="39"/>
      <c r="I19" s="54"/>
      <c r="J19" s="55" t="s">
        <v>5</v>
      </c>
      <c r="K19" s="54" t="s">
        <v>12</v>
      </c>
      <c r="L19" s="54"/>
      <c r="M19" s="54"/>
      <c r="N19" s="54"/>
      <c r="O19" s="54"/>
      <c r="P19" s="54"/>
      <c r="Q19" s="54"/>
      <c r="R19" s="54"/>
      <c r="S19" s="54"/>
      <c r="T19" s="54"/>
      <c r="U19" s="54"/>
      <c r="V19" s="54"/>
      <c r="W19" s="54"/>
      <c r="X19" s="108" t="str">
        <f>H20</f>
        <v>Nein</v>
      </c>
      <c r="Y19" s="108">
        <f>H21</f>
        <v>0</v>
      </c>
      <c r="Z19" s="108">
        <f>H22</f>
        <v>0</v>
      </c>
      <c r="AA19" s="108">
        <f>H23</f>
        <v>0</v>
      </c>
      <c r="AB19" s="65"/>
      <c r="AC19" s="56"/>
      <c r="AD19" s="56"/>
    </row>
    <row r="20" spans="2:30" ht="16.5" thickBot="1" x14ac:dyDescent="0.35">
      <c r="B20" s="54" t="s">
        <v>13</v>
      </c>
      <c r="C20" s="54"/>
      <c r="D20" s="54"/>
      <c r="E20" s="54"/>
      <c r="F20" s="54"/>
      <c r="G20" s="54"/>
      <c r="H20" s="39" t="s">
        <v>20</v>
      </c>
      <c r="I20" s="66"/>
      <c r="J20" s="55" t="s">
        <v>5</v>
      </c>
      <c r="K20" s="54" t="s">
        <v>15</v>
      </c>
      <c r="L20" s="54"/>
      <c r="M20" s="54"/>
      <c r="N20" s="54"/>
      <c r="O20" s="54"/>
      <c r="P20" s="54"/>
      <c r="Q20" s="54"/>
      <c r="R20" s="54"/>
      <c r="S20" s="54"/>
      <c r="T20" s="54"/>
      <c r="U20" s="54"/>
      <c r="V20" s="54"/>
      <c r="W20" s="54"/>
      <c r="X20" s="108"/>
      <c r="Y20" s="108"/>
      <c r="Z20" s="108"/>
      <c r="AA20" s="108"/>
      <c r="AB20" s="65"/>
      <c r="AC20" s="56"/>
      <c r="AD20" s="56"/>
    </row>
    <row r="21" spans="2:30" ht="16.5" thickBot="1" x14ac:dyDescent="0.35">
      <c r="B21" s="54" t="s">
        <v>16</v>
      </c>
      <c r="C21" s="54"/>
      <c r="D21" s="54"/>
      <c r="E21" s="54"/>
      <c r="F21" s="54"/>
      <c r="G21" s="54"/>
      <c r="H21" s="40"/>
      <c r="I21" s="54"/>
      <c r="J21" s="55" t="s">
        <v>5</v>
      </c>
      <c r="K21" s="54" t="s">
        <v>17</v>
      </c>
      <c r="L21" s="54"/>
      <c r="M21" s="54"/>
      <c r="N21" s="54"/>
      <c r="O21" s="54"/>
      <c r="P21" s="54"/>
      <c r="Q21" s="54"/>
      <c r="R21" s="54"/>
      <c r="S21" s="54"/>
      <c r="T21" s="54"/>
      <c r="U21" s="54"/>
      <c r="V21" s="54"/>
      <c r="W21" s="54"/>
      <c r="X21" s="108"/>
      <c r="Y21" s="108"/>
      <c r="Z21" s="108"/>
      <c r="AA21" s="108"/>
      <c r="AB21" s="65"/>
      <c r="AC21" s="56"/>
      <c r="AD21" s="56"/>
    </row>
    <row r="22" spans="2:30" ht="16.5" thickBot="1" x14ac:dyDescent="0.35">
      <c r="B22" s="54" t="str">
        <f>IF(H21="Erdgas","Nettorechnungsbetrag (Erdgas)","Nettorechnungsbetrag (Strom)")</f>
        <v>Nettorechnungsbetrag (Strom)</v>
      </c>
      <c r="C22" s="54"/>
      <c r="D22" s="54"/>
      <c r="E22" s="54"/>
      <c r="F22" s="54"/>
      <c r="G22" s="54"/>
      <c r="H22" s="41"/>
      <c r="I22" s="67" t="s">
        <v>18</v>
      </c>
      <c r="J22" s="55" t="s">
        <v>5</v>
      </c>
      <c r="K22" s="54" t="str">
        <f>IF(H21="Erdgas","Der Nettorechnungsbetrag bezeichnet die Kosten für die verbrauchten Kilowattstunden (kWh) Erdgas (exkl. Steuern, Abgaben, Netzentgelte, etc.).","Der Nettorechnungsbetrag bezeichnet die Kosten für die verbrauchten Kilowattstunden (kWh) Strom (exkl. Steuern, Abgaben, Netzentgelte, etc.).")</f>
        <v>Der Nettorechnungsbetrag bezeichnet die Kosten für die verbrauchten Kilowattstunden (kWh) Strom (exkl. Steuern, Abgaben, Netzentgelte, etc.).</v>
      </c>
      <c r="L22" s="54"/>
      <c r="M22" s="54"/>
      <c r="N22" s="54"/>
      <c r="O22" s="54"/>
      <c r="P22" s="54"/>
      <c r="Q22" s="54"/>
      <c r="R22" s="54"/>
      <c r="S22" s="54"/>
      <c r="T22" s="54"/>
      <c r="U22" s="54"/>
      <c r="V22" s="54"/>
      <c r="W22" s="54"/>
      <c r="X22" s="108"/>
      <c r="Y22" s="108"/>
      <c r="Z22" s="108"/>
      <c r="AA22" s="108"/>
      <c r="AB22" s="65"/>
      <c r="AC22" s="56"/>
      <c r="AD22" s="56"/>
    </row>
    <row r="23" spans="2:30" ht="16.5" thickBot="1" x14ac:dyDescent="0.35">
      <c r="B23" s="54" t="str">
        <f>IF(H20="Nein",IF(H21="Erdgas","Erdgasverbrauch in kWh gem. letzter Jahresabrechnung","Stromverbrauch in kWh gem. letzter Jahresabrechnung"),IF(H21="Erdgas","Erdgasverbrauch in kWh im Kalenderjahr 2021","Stromverbrauch in kWh im Kalenderjahr 2021"))</f>
        <v>Stromverbrauch in kWh gem. letzter Jahresabrechnung</v>
      </c>
      <c r="C23" s="54"/>
      <c r="D23" s="54"/>
      <c r="E23" s="54"/>
      <c r="F23" s="54"/>
      <c r="G23" s="54"/>
      <c r="H23" s="42"/>
      <c r="I23" s="67" t="s">
        <v>19</v>
      </c>
      <c r="J23" s="55" t="s">
        <v>5</v>
      </c>
      <c r="K23" s="54" t="str">
        <f>IF(H20="Nein",IF(H21="Erdgas","Den Erdgasverbrauch entnehmen Sie bitte der letzten Jahresabrechnung, deren Abrechnungszeitraum zwischen 31. Jänner 2021 und 31. Jänner 2022 endet.","Den Stromverbrauch entnehmen Sie bitte der letzten Jahresabrechnung, deren Abrechnungszeitraum zwischen 31. Jänner 2021 und 31. Jänner 2022 endet."),IF(H21="Erdgas","Bitte geben Sie den Erdgasverbrauch für den gesamten Zeitraum von 1. Jänner 2021 und 31. Dezember 2021 an.","Bitte geben Sie den Stromverbrauch für den gesamten Zeitraum von 1. Jänner 2021 und 31. Dezember 2021 an."))</f>
        <v>Den Stromverbrauch entnehmen Sie bitte der letzten Jahresabrechnung, deren Abrechnungszeitraum zwischen 31. Jänner 2021 und 31. Jänner 2022 endet.</v>
      </c>
      <c r="L23" s="54"/>
      <c r="M23" s="54"/>
      <c r="N23" s="54"/>
      <c r="O23" s="54"/>
      <c r="P23" s="54"/>
      <c r="Q23" s="54"/>
      <c r="R23" s="54"/>
      <c r="S23" s="54"/>
      <c r="T23" s="54"/>
      <c r="U23" s="54"/>
      <c r="V23" s="54"/>
      <c r="W23" s="54"/>
      <c r="X23" s="108"/>
      <c r="Y23" s="108"/>
      <c r="Z23" s="108"/>
      <c r="AA23" s="108"/>
      <c r="AB23" s="65"/>
      <c r="AC23" s="56"/>
      <c r="AD23" s="56"/>
    </row>
    <row r="24" spans="2:30" s="43" customFormat="1" x14ac:dyDescent="0.25">
      <c r="B24" s="53"/>
      <c r="C24" s="53"/>
      <c r="D24" s="53"/>
      <c r="E24" s="53"/>
      <c r="F24" s="53"/>
      <c r="G24" s="53"/>
      <c r="H24" s="53"/>
      <c r="I24" s="53"/>
      <c r="J24" s="53"/>
      <c r="K24" s="53"/>
      <c r="L24" s="53"/>
      <c r="M24" s="53"/>
      <c r="N24" s="53"/>
      <c r="O24" s="53"/>
      <c r="P24" s="53"/>
      <c r="Q24" s="53"/>
      <c r="R24" s="53"/>
      <c r="S24" s="53"/>
      <c r="T24" s="53"/>
      <c r="U24" s="53"/>
      <c r="V24" s="53"/>
      <c r="W24" s="53"/>
      <c r="X24" s="108"/>
      <c r="Y24" s="108"/>
      <c r="Z24" s="108"/>
      <c r="AA24" s="108"/>
      <c r="AB24" s="65"/>
    </row>
    <row r="25" spans="2:30" ht="19.5" thickBot="1" x14ac:dyDescent="0.45">
      <c r="B25" s="63" t="s">
        <v>10</v>
      </c>
      <c r="C25" s="54"/>
      <c r="D25" s="54"/>
      <c r="E25" s="54"/>
      <c r="F25" s="54"/>
      <c r="G25" s="54"/>
      <c r="H25" s="54"/>
      <c r="I25" s="54"/>
      <c r="J25" s="54"/>
      <c r="K25" s="54"/>
      <c r="L25" s="54"/>
      <c r="M25" s="54"/>
      <c r="N25" s="54"/>
      <c r="O25" s="54"/>
      <c r="P25" s="54"/>
      <c r="Q25" s="54"/>
      <c r="R25" s="54"/>
      <c r="S25" s="54"/>
      <c r="T25" s="54"/>
      <c r="U25" s="54"/>
      <c r="V25" s="54"/>
      <c r="W25" s="54"/>
      <c r="X25" s="108"/>
      <c r="Y25" s="108"/>
      <c r="Z25" s="108"/>
      <c r="AA25" s="108"/>
      <c r="AB25" s="65"/>
      <c r="AC25" s="56"/>
      <c r="AD25" s="56"/>
    </row>
    <row r="26" spans="2:30" ht="16.5" thickBot="1" x14ac:dyDescent="0.35">
      <c r="B26" s="54" t="s">
        <v>11</v>
      </c>
      <c r="C26" s="54"/>
      <c r="D26" s="54"/>
      <c r="E26" s="54"/>
      <c r="F26" s="54"/>
      <c r="G26" s="54"/>
      <c r="H26" s="39"/>
      <c r="I26" s="54"/>
      <c r="J26" s="55" t="s">
        <v>5</v>
      </c>
      <c r="K26" s="54" t="s">
        <v>12</v>
      </c>
      <c r="L26" s="54"/>
      <c r="M26" s="54"/>
      <c r="N26" s="54"/>
      <c r="O26" s="54"/>
      <c r="P26" s="54"/>
      <c r="Q26" s="54"/>
      <c r="R26" s="54"/>
      <c r="S26" s="54"/>
      <c r="T26" s="54"/>
      <c r="U26" s="54"/>
      <c r="V26" s="54"/>
      <c r="W26" s="54"/>
      <c r="X26" s="108" t="str">
        <f>H27</f>
        <v>Nein</v>
      </c>
      <c r="Y26" s="108">
        <f>H28</f>
        <v>0</v>
      </c>
      <c r="Z26" s="108">
        <f>H29</f>
        <v>0</v>
      </c>
      <c r="AA26" s="108">
        <f>H30</f>
        <v>0</v>
      </c>
      <c r="AB26" s="65"/>
      <c r="AC26" s="56"/>
      <c r="AD26" s="56"/>
    </row>
    <row r="27" spans="2:30" ht="16.5" thickBot="1" x14ac:dyDescent="0.35">
      <c r="B27" s="54" t="s">
        <v>13</v>
      </c>
      <c r="C27" s="54"/>
      <c r="D27" s="54"/>
      <c r="E27" s="54"/>
      <c r="F27" s="54"/>
      <c r="G27" s="54"/>
      <c r="H27" s="39" t="s">
        <v>20</v>
      </c>
      <c r="I27" s="66"/>
      <c r="J27" s="55" t="s">
        <v>5</v>
      </c>
      <c r="K27" s="54" t="s">
        <v>15</v>
      </c>
      <c r="L27" s="54"/>
      <c r="M27" s="54"/>
      <c r="N27" s="54"/>
      <c r="O27" s="54"/>
      <c r="P27" s="54"/>
      <c r="Q27" s="54"/>
      <c r="R27" s="54"/>
      <c r="S27" s="54"/>
      <c r="T27" s="54"/>
      <c r="U27" s="54"/>
      <c r="V27" s="54"/>
      <c r="W27" s="54"/>
      <c r="X27" s="108"/>
      <c r="Y27" s="108"/>
      <c r="Z27" s="108"/>
      <c r="AA27" s="108"/>
      <c r="AB27" s="65"/>
      <c r="AC27" s="56"/>
      <c r="AD27" s="56"/>
    </row>
    <row r="28" spans="2:30" ht="16.5" thickBot="1" x14ac:dyDescent="0.35">
      <c r="B28" s="54" t="s">
        <v>16</v>
      </c>
      <c r="C28" s="54"/>
      <c r="D28" s="54"/>
      <c r="E28" s="54"/>
      <c r="F28" s="54"/>
      <c r="G28" s="54"/>
      <c r="H28" s="40"/>
      <c r="I28" s="54"/>
      <c r="J28" s="55" t="s">
        <v>5</v>
      </c>
      <c r="K28" s="54" t="s">
        <v>17</v>
      </c>
      <c r="L28" s="54"/>
      <c r="M28" s="54"/>
      <c r="N28" s="54"/>
      <c r="O28" s="54"/>
      <c r="P28" s="54"/>
      <c r="Q28" s="54"/>
      <c r="R28" s="54"/>
      <c r="S28" s="54"/>
      <c r="T28" s="54"/>
      <c r="U28" s="54"/>
      <c r="V28" s="54"/>
      <c r="W28" s="54"/>
      <c r="X28" s="108"/>
      <c r="Y28" s="108"/>
      <c r="Z28" s="108"/>
      <c r="AA28" s="108"/>
      <c r="AB28" s="65"/>
      <c r="AC28" s="56"/>
      <c r="AD28" s="56"/>
    </row>
    <row r="29" spans="2:30" ht="16.5" thickBot="1" x14ac:dyDescent="0.35">
      <c r="B29" s="54" t="str">
        <f>IF(H28="Erdgas","Nettorechnungsbetrag (Erdgas)","Nettorechnungsbetrag (Strom)")</f>
        <v>Nettorechnungsbetrag (Strom)</v>
      </c>
      <c r="C29" s="54"/>
      <c r="D29" s="54"/>
      <c r="E29" s="54"/>
      <c r="F29" s="54"/>
      <c r="G29" s="54"/>
      <c r="H29" s="41"/>
      <c r="I29" s="67" t="s">
        <v>18</v>
      </c>
      <c r="J29" s="55" t="s">
        <v>5</v>
      </c>
      <c r="K29" s="54" t="str">
        <f>IF(H28="Erdgas","Der Nettorechnungsbetrag bezeichnet die Kosten für die verbrauchten Kilowattstunden (kWh) Erdgas (exkl. Steuern, Abgaben, Netzentgelte, etc.).","Der Nettorechnungsbetrag bezeichnet die Kosten für die verbrauchten Kilowattstunden (kWh) Strom (exkl. Steuern, Abgaben, Netzentgelte, etc.).")</f>
        <v>Der Nettorechnungsbetrag bezeichnet die Kosten für die verbrauchten Kilowattstunden (kWh) Strom (exkl. Steuern, Abgaben, Netzentgelte, etc.).</v>
      </c>
      <c r="L29" s="54"/>
      <c r="M29" s="54"/>
      <c r="N29" s="54"/>
      <c r="O29" s="54"/>
      <c r="P29" s="54"/>
      <c r="Q29" s="54"/>
      <c r="R29" s="54"/>
      <c r="S29" s="54"/>
      <c r="T29" s="54"/>
      <c r="U29" s="54"/>
      <c r="V29" s="54"/>
      <c r="W29" s="54"/>
      <c r="X29" s="108"/>
      <c r="Y29" s="108"/>
      <c r="Z29" s="108"/>
      <c r="AA29" s="108"/>
      <c r="AB29" s="65"/>
      <c r="AC29" s="56"/>
      <c r="AD29" s="56"/>
    </row>
    <row r="30" spans="2:30" ht="16.5" thickBot="1" x14ac:dyDescent="0.35">
      <c r="B30" s="54" t="str">
        <f>IF(H27="Nein",IF(H28="Erdgas","Erdgasverbrauch in kWh gem. letzter Jahresabrechnung","Stromverbrauch in kWh gem. letzter Jahresabrechnung"),IF(H28="Erdgas","Erdgasverbrauch in kWh im Kalenderjahr 2021","Stromverbrauch in kWh im Kalenderjahr 2021"))</f>
        <v>Stromverbrauch in kWh gem. letzter Jahresabrechnung</v>
      </c>
      <c r="C30" s="54"/>
      <c r="D30" s="54"/>
      <c r="E30" s="54"/>
      <c r="F30" s="54"/>
      <c r="G30" s="54"/>
      <c r="H30" s="42"/>
      <c r="I30" s="67" t="s">
        <v>19</v>
      </c>
      <c r="J30" s="55" t="s">
        <v>5</v>
      </c>
      <c r="K30" s="54" t="str">
        <f>IF(H27="Nein",IF(H28="Erdgas","Den Erdgasverbrauch entnehmen Sie bitte der letzten Jahresabrechnung, deren Abrechnungszeitraum zwischen 31. Jänner 2021 und 31. Jänner 2022 endet.","Den Stromverbrauch entnehmen Sie bitte der letzten Jahresabrechnung, deren Abrechnungszeitraum zwischen 31. Jänner 2021 und 31. Jänner 2022 endet."),IF(H28="Erdgas","Bitte geben Sie den Erdgasverbrauch für den gesamten Zeitraum von 1. Jänner 2021 und 31. Dezember 2021 an.","Bitte geben Sie den Stromverbrauch für den gesamten Zeitraum von 1. Jänner 2021 und 31. Dezember 2021 an."))</f>
        <v>Den Stromverbrauch entnehmen Sie bitte der letzten Jahresabrechnung, deren Abrechnungszeitraum zwischen 31. Jänner 2021 und 31. Jänner 2022 endet.</v>
      </c>
      <c r="L30" s="54"/>
      <c r="M30" s="54"/>
      <c r="N30" s="54"/>
      <c r="O30" s="54"/>
      <c r="P30" s="54"/>
      <c r="Q30" s="54"/>
      <c r="R30" s="54"/>
      <c r="S30" s="54"/>
      <c r="T30" s="54"/>
      <c r="U30" s="54"/>
      <c r="V30" s="54"/>
      <c r="W30" s="54"/>
      <c r="X30" s="108"/>
      <c r="Y30" s="108"/>
      <c r="Z30" s="108"/>
      <c r="AA30" s="108"/>
      <c r="AB30" s="65"/>
      <c r="AC30" s="56"/>
      <c r="AD30" s="56"/>
    </row>
    <row r="31" spans="2:30" s="43" customFormat="1" x14ac:dyDescent="0.25">
      <c r="B31" s="53"/>
      <c r="C31" s="53"/>
      <c r="D31" s="53"/>
      <c r="E31" s="53"/>
      <c r="F31" s="53"/>
      <c r="G31" s="53"/>
      <c r="H31" s="53"/>
      <c r="I31" s="53"/>
      <c r="J31" s="53"/>
      <c r="K31" s="53"/>
      <c r="L31" s="53"/>
      <c r="M31" s="53"/>
      <c r="N31" s="53"/>
      <c r="O31" s="53"/>
      <c r="P31" s="53"/>
      <c r="Q31" s="53"/>
      <c r="R31" s="53"/>
      <c r="S31" s="53"/>
      <c r="T31" s="53"/>
      <c r="U31" s="53"/>
      <c r="V31" s="53"/>
      <c r="W31" s="53"/>
      <c r="X31" s="108"/>
      <c r="Y31" s="108"/>
      <c r="Z31" s="108"/>
      <c r="AA31" s="108"/>
      <c r="AB31" s="65"/>
    </row>
    <row r="32" spans="2:30" ht="19.5" thickBot="1" x14ac:dyDescent="0.45">
      <c r="B32" s="63" t="s">
        <v>10</v>
      </c>
      <c r="C32" s="54"/>
      <c r="D32" s="54"/>
      <c r="E32" s="54"/>
      <c r="F32" s="54"/>
      <c r="G32" s="54"/>
      <c r="H32" s="54"/>
      <c r="I32" s="54"/>
      <c r="J32" s="54"/>
      <c r="K32" s="54"/>
      <c r="L32" s="54"/>
      <c r="M32" s="54"/>
      <c r="N32" s="54"/>
      <c r="O32" s="54"/>
      <c r="P32" s="54"/>
      <c r="Q32" s="54"/>
      <c r="R32" s="54"/>
      <c r="S32" s="54"/>
      <c r="T32" s="54"/>
      <c r="U32" s="54"/>
      <c r="V32" s="54"/>
      <c r="W32" s="54"/>
      <c r="X32" s="108"/>
      <c r="Y32" s="108"/>
      <c r="Z32" s="108"/>
      <c r="AA32" s="108"/>
      <c r="AB32" s="65"/>
      <c r="AC32" s="56"/>
      <c r="AD32" s="56"/>
    </row>
    <row r="33" spans="2:30" ht="16.5" thickBot="1" x14ac:dyDescent="0.35">
      <c r="B33" s="54" t="s">
        <v>11</v>
      </c>
      <c r="C33" s="54"/>
      <c r="D33" s="54"/>
      <c r="E33" s="54"/>
      <c r="F33" s="54"/>
      <c r="G33" s="54"/>
      <c r="H33" s="39"/>
      <c r="I33" s="54"/>
      <c r="J33" s="55" t="s">
        <v>5</v>
      </c>
      <c r="K33" s="54" t="s">
        <v>12</v>
      </c>
      <c r="L33" s="54"/>
      <c r="M33" s="54"/>
      <c r="N33" s="54"/>
      <c r="O33" s="54"/>
      <c r="P33" s="54"/>
      <c r="Q33" s="54"/>
      <c r="R33" s="54"/>
      <c r="S33" s="54"/>
      <c r="T33" s="54"/>
      <c r="U33" s="54"/>
      <c r="V33" s="54"/>
      <c r="W33" s="54"/>
      <c r="X33" s="108" t="str">
        <f>H34</f>
        <v>Nein</v>
      </c>
      <c r="Y33" s="108">
        <f>H35</f>
        <v>0</v>
      </c>
      <c r="Z33" s="108">
        <f>H36</f>
        <v>0</v>
      </c>
      <c r="AA33" s="108">
        <f>H37</f>
        <v>0</v>
      </c>
      <c r="AB33" s="65"/>
      <c r="AC33" s="56"/>
      <c r="AD33" s="56"/>
    </row>
    <row r="34" spans="2:30" ht="16.5" thickBot="1" x14ac:dyDescent="0.35">
      <c r="B34" s="54" t="s">
        <v>13</v>
      </c>
      <c r="C34" s="54"/>
      <c r="D34" s="54"/>
      <c r="E34" s="54"/>
      <c r="F34" s="54"/>
      <c r="G34" s="54"/>
      <c r="H34" s="39" t="s">
        <v>20</v>
      </c>
      <c r="I34" s="66"/>
      <c r="J34" s="55" t="s">
        <v>5</v>
      </c>
      <c r="K34" s="54" t="s">
        <v>15</v>
      </c>
      <c r="L34" s="54"/>
      <c r="M34" s="54"/>
      <c r="N34" s="54"/>
      <c r="O34" s="54"/>
      <c r="P34" s="54"/>
      <c r="Q34" s="54"/>
      <c r="R34" s="54"/>
      <c r="S34" s="54"/>
      <c r="T34" s="54"/>
      <c r="U34" s="54"/>
      <c r="V34" s="54"/>
      <c r="W34" s="54"/>
      <c r="X34" s="108"/>
      <c r="Y34" s="108"/>
      <c r="Z34" s="108"/>
      <c r="AA34" s="108"/>
      <c r="AB34" s="65"/>
      <c r="AC34" s="56"/>
      <c r="AD34" s="56"/>
    </row>
    <row r="35" spans="2:30" ht="16.5" thickBot="1" x14ac:dyDescent="0.35">
      <c r="B35" s="54" t="s">
        <v>16</v>
      </c>
      <c r="C35" s="54"/>
      <c r="D35" s="54"/>
      <c r="E35" s="54"/>
      <c r="F35" s="54"/>
      <c r="G35" s="54"/>
      <c r="H35" s="40"/>
      <c r="I35" s="54"/>
      <c r="J35" s="55" t="s">
        <v>5</v>
      </c>
      <c r="K35" s="54" t="s">
        <v>17</v>
      </c>
      <c r="L35" s="54"/>
      <c r="M35" s="54"/>
      <c r="N35" s="54"/>
      <c r="O35" s="54"/>
      <c r="P35" s="54"/>
      <c r="Q35" s="54"/>
      <c r="R35" s="54"/>
      <c r="S35" s="54"/>
      <c r="T35" s="54"/>
      <c r="U35" s="54"/>
      <c r="V35" s="54"/>
      <c r="W35" s="54"/>
      <c r="X35" s="108"/>
      <c r="Y35" s="108"/>
      <c r="Z35" s="108"/>
      <c r="AA35" s="108"/>
      <c r="AB35" s="65"/>
      <c r="AC35" s="56"/>
      <c r="AD35" s="56"/>
    </row>
    <row r="36" spans="2:30" ht="16.5" thickBot="1" x14ac:dyDescent="0.35">
      <c r="B36" s="54" t="str">
        <f>IF(H35="Erdgas","Nettorechnungsbetrag (Erdgas)","Nettorechnungsbetrag (Strom)")</f>
        <v>Nettorechnungsbetrag (Strom)</v>
      </c>
      <c r="C36" s="54"/>
      <c r="D36" s="54"/>
      <c r="E36" s="54"/>
      <c r="F36" s="54"/>
      <c r="G36" s="54"/>
      <c r="H36" s="41"/>
      <c r="I36" s="67" t="s">
        <v>18</v>
      </c>
      <c r="J36" s="55" t="s">
        <v>5</v>
      </c>
      <c r="K36" s="54" t="str">
        <f>IF(H35="Erdgas","Der Nettorechnungsbetrag bezeichnet die Kosten für die verbrauchten Kilowattstunden (kWh) Erdgas (exkl. Steuern, Abgaben, Netzentgelte, etc.).","Der Nettorechnungsbetrag bezeichnet die Kosten für die verbrauchten Kilowattstunden (kWh) Strom (exkl. Steuern, Abgaben, Netzentgelte, etc.).")</f>
        <v>Der Nettorechnungsbetrag bezeichnet die Kosten für die verbrauchten Kilowattstunden (kWh) Strom (exkl. Steuern, Abgaben, Netzentgelte, etc.).</v>
      </c>
      <c r="L36" s="54"/>
      <c r="M36" s="54"/>
      <c r="N36" s="54"/>
      <c r="O36" s="54"/>
      <c r="P36" s="54"/>
      <c r="Q36" s="54"/>
      <c r="R36" s="54"/>
      <c r="S36" s="54"/>
      <c r="T36" s="54"/>
      <c r="U36" s="54"/>
      <c r="V36" s="54"/>
      <c r="W36" s="54"/>
      <c r="X36" s="108"/>
      <c r="Y36" s="108"/>
      <c r="Z36" s="108"/>
      <c r="AA36" s="108"/>
      <c r="AB36" s="65"/>
      <c r="AC36" s="56"/>
      <c r="AD36" s="56"/>
    </row>
    <row r="37" spans="2:30" ht="16.5" thickBot="1" x14ac:dyDescent="0.35">
      <c r="B37" s="54" t="str">
        <f>IF(H34="Nein",IF(H35="Erdgas","Erdgasverbrauch in kWh gem. letzter Jahresabrechnung","Stromverbrauch in kWh gem. letzter Jahresabrechnung"),IF(H35="Erdgas","Erdgasverbrauch in kWh im Kalenderjahr 2021","Stromverbrauch in kWh im Kalenderjahr 2021"))</f>
        <v>Stromverbrauch in kWh gem. letzter Jahresabrechnung</v>
      </c>
      <c r="C37" s="54"/>
      <c r="D37" s="54"/>
      <c r="E37" s="54"/>
      <c r="F37" s="54"/>
      <c r="G37" s="54"/>
      <c r="H37" s="42"/>
      <c r="I37" s="67" t="s">
        <v>19</v>
      </c>
      <c r="J37" s="55" t="s">
        <v>5</v>
      </c>
      <c r="K37" s="54" t="str">
        <f>IF(H34="Nein",IF(H35="Erdgas","Den Erdgasverbrauch entnehmen Sie bitte der letzten Jahresabrechnung, deren Abrechnungszeitraum zwischen 31. Jänner 2021 und 31. Jänner 2022 endet.","Den Stromverbrauch entnehmen Sie bitte der letzten Jahresabrechnung, deren Abrechnungszeitraum zwischen 31. Jänner 2021 und 31. Jänner 2022 endet."),IF(H35="Erdgas","Bitte geben Sie den Erdgasverbrauch für den gesamten Zeitraum von 1. Jänner 2021 und 31. Dezember 2021 an.","Bitte geben Sie den Stromverbrauch für den gesamten Zeitraum von 1. Jänner 2021 und 31. Dezember 2021 an."))</f>
        <v>Den Stromverbrauch entnehmen Sie bitte der letzten Jahresabrechnung, deren Abrechnungszeitraum zwischen 31. Jänner 2021 und 31. Jänner 2022 endet.</v>
      </c>
      <c r="L37" s="54"/>
      <c r="M37" s="54"/>
      <c r="N37" s="54"/>
      <c r="O37" s="54"/>
      <c r="P37" s="54"/>
      <c r="Q37" s="54"/>
      <c r="R37" s="54"/>
      <c r="S37" s="54"/>
      <c r="T37" s="54"/>
      <c r="U37" s="54"/>
      <c r="V37" s="54"/>
      <c r="W37" s="54"/>
      <c r="X37" s="108"/>
      <c r="Y37" s="108"/>
      <c r="Z37" s="108"/>
      <c r="AA37" s="108"/>
      <c r="AB37" s="65"/>
      <c r="AC37" s="56"/>
      <c r="AD37" s="56"/>
    </row>
    <row r="38" spans="2:30" s="43" customFormat="1" x14ac:dyDescent="0.25">
      <c r="B38" s="53"/>
      <c r="C38" s="53"/>
      <c r="D38" s="53"/>
      <c r="E38" s="53"/>
      <c r="F38" s="53"/>
      <c r="G38" s="53"/>
      <c r="H38" s="53"/>
      <c r="I38" s="53"/>
      <c r="J38" s="53"/>
      <c r="K38" s="53"/>
      <c r="L38" s="53"/>
      <c r="M38" s="53"/>
      <c r="N38" s="53"/>
      <c r="O38" s="53"/>
      <c r="P38" s="53"/>
      <c r="Q38" s="53"/>
      <c r="R38" s="53"/>
      <c r="S38" s="53"/>
      <c r="T38" s="53"/>
      <c r="U38" s="53"/>
      <c r="V38" s="53"/>
      <c r="W38" s="53"/>
      <c r="X38" s="108"/>
      <c r="Y38" s="108"/>
      <c r="Z38" s="108"/>
      <c r="AA38" s="108"/>
      <c r="AB38" s="65"/>
    </row>
    <row r="39" spans="2:30" ht="19.5" thickBot="1" x14ac:dyDescent="0.45">
      <c r="B39" s="63" t="s">
        <v>10</v>
      </c>
      <c r="C39" s="54"/>
      <c r="D39" s="54"/>
      <c r="E39" s="54"/>
      <c r="F39" s="54"/>
      <c r="G39" s="54"/>
      <c r="H39" s="54"/>
      <c r="I39" s="54"/>
      <c r="J39" s="54"/>
      <c r="K39" s="54"/>
      <c r="L39" s="54"/>
      <c r="M39" s="54"/>
      <c r="N39" s="54"/>
      <c r="O39" s="54"/>
      <c r="P39" s="54"/>
      <c r="Q39" s="54"/>
      <c r="R39" s="54"/>
      <c r="S39" s="54"/>
      <c r="T39" s="54"/>
      <c r="U39" s="54"/>
      <c r="V39" s="54"/>
      <c r="W39" s="54"/>
      <c r="X39" s="108"/>
      <c r="Y39" s="108"/>
      <c r="Z39" s="108"/>
      <c r="AA39" s="108"/>
      <c r="AB39" s="65"/>
      <c r="AC39" s="56"/>
      <c r="AD39" s="56"/>
    </row>
    <row r="40" spans="2:30" ht="16.5" thickBot="1" x14ac:dyDescent="0.35">
      <c r="B40" s="54" t="s">
        <v>11</v>
      </c>
      <c r="C40" s="54"/>
      <c r="D40" s="54"/>
      <c r="E40" s="54"/>
      <c r="F40" s="54"/>
      <c r="G40" s="54"/>
      <c r="H40" s="39"/>
      <c r="I40" s="54"/>
      <c r="J40" s="55" t="s">
        <v>5</v>
      </c>
      <c r="K40" s="54" t="s">
        <v>12</v>
      </c>
      <c r="L40" s="54"/>
      <c r="M40" s="54"/>
      <c r="N40" s="54"/>
      <c r="O40" s="54"/>
      <c r="P40" s="54"/>
      <c r="Q40" s="54"/>
      <c r="R40" s="54"/>
      <c r="S40" s="54"/>
      <c r="T40" s="54"/>
      <c r="U40" s="54"/>
      <c r="V40" s="54"/>
      <c r="W40" s="54"/>
      <c r="X40" s="108" t="str">
        <f>H41</f>
        <v>Nein</v>
      </c>
      <c r="Y40" s="108">
        <f>H42</f>
        <v>0</v>
      </c>
      <c r="Z40" s="108">
        <f>H43</f>
        <v>0</v>
      </c>
      <c r="AA40" s="108">
        <f>H44</f>
        <v>0</v>
      </c>
      <c r="AB40" s="65"/>
      <c r="AC40" s="56"/>
      <c r="AD40" s="56"/>
    </row>
    <row r="41" spans="2:30" ht="16.5" thickBot="1" x14ac:dyDescent="0.35">
      <c r="B41" s="54" t="s">
        <v>13</v>
      </c>
      <c r="C41" s="54"/>
      <c r="D41" s="54"/>
      <c r="E41" s="54"/>
      <c r="F41" s="54"/>
      <c r="G41" s="54"/>
      <c r="H41" s="39" t="s">
        <v>20</v>
      </c>
      <c r="I41" s="66"/>
      <c r="J41" s="55" t="s">
        <v>5</v>
      </c>
      <c r="K41" s="54" t="s">
        <v>15</v>
      </c>
      <c r="L41" s="54"/>
      <c r="M41" s="54"/>
      <c r="N41" s="54"/>
      <c r="O41" s="54"/>
      <c r="P41" s="54"/>
      <c r="Q41" s="54"/>
      <c r="R41" s="54"/>
      <c r="S41" s="54"/>
      <c r="T41" s="54"/>
      <c r="U41" s="54"/>
      <c r="V41" s="54"/>
      <c r="W41" s="54"/>
      <c r="X41" s="108"/>
      <c r="Y41" s="108"/>
      <c r="Z41" s="108"/>
      <c r="AA41" s="108"/>
      <c r="AB41" s="65"/>
      <c r="AC41" s="56"/>
      <c r="AD41" s="56"/>
    </row>
    <row r="42" spans="2:30" ht="16.5" thickBot="1" x14ac:dyDescent="0.35">
      <c r="B42" s="54" t="s">
        <v>16</v>
      </c>
      <c r="C42" s="54"/>
      <c r="D42" s="54"/>
      <c r="E42" s="54"/>
      <c r="F42" s="54"/>
      <c r="G42" s="54"/>
      <c r="H42" s="40"/>
      <c r="I42" s="54"/>
      <c r="J42" s="55" t="s">
        <v>5</v>
      </c>
      <c r="K42" s="54" t="s">
        <v>17</v>
      </c>
      <c r="L42" s="54"/>
      <c r="M42" s="54"/>
      <c r="N42" s="54"/>
      <c r="O42" s="54"/>
      <c r="P42" s="54"/>
      <c r="Q42" s="54"/>
      <c r="R42" s="54"/>
      <c r="S42" s="54"/>
      <c r="T42" s="54"/>
      <c r="U42" s="54"/>
      <c r="V42" s="54"/>
      <c r="W42" s="54"/>
      <c r="X42" s="108"/>
      <c r="Y42" s="108"/>
      <c r="Z42" s="108"/>
      <c r="AA42" s="108"/>
      <c r="AB42" s="65"/>
      <c r="AC42" s="56"/>
      <c r="AD42" s="56"/>
    </row>
    <row r="43" spans="2:30" ht="16.5" thickBot="1" x14ac:dyDescent="0.35">
      <c r="B43" s="54" t="str">
        <f>IF(H42="Erdgas","Nettorechnungsbetrag (Erdgas)","Nettorechnungsbetrag (Strom)")</f>
        <v>Nettorechnungsbetrag (Strom)</v>
      </c>
      <c r="C43" s="54"/>
      <c r="D43" s="54"/>
      <c r="E43" s="54"/>
      <c r="F43" s="54"/>
      <c r="G43" s="54"/>
      <c r="H43" s="41"/>
      <c r="I43" s="67" t="s">
        <v>18</v>
      </c>
      <c r="J43" s="55" t="s">
        <v>5</v>
      </c>
      <c r="K43" s="54" t="str">
        <f>IF(H42="Erdgas","Der Nettorechnungsbetrag bezeichnet die Kosten für die verbrauchten Kilowattstunden (kWh) Erdgas (exkl. Steuern, Abgaben, Netzentgelte, etc.).","Der Nettorechnungsbetrag bezeichnet die Kosten für die verbrauchten Kilowattstunden (kWh) Strom (exkl. Steuern, Abgaben, Netzentgelte, etc.).")</f>
        <v>Der Nettorechnungsbetrag bezeichnet die Kosten für die verbrauchten Kilowattstunden (kWh) Strom (exkl. Steuern, Abgaben, Netzentgelte, etc.).</v>
      </c>
      <c r="L43" s="54"/>
      <c r="M43" s="54"/>
      <c r="N43" s="54"/>
      <c r="O43" s="54"/>
      <c r="P43" s="54"/>
      <c r="Q43" s="54"/>
      <c r="R43" s="54"/>
      <c r="S43" s="54"/>
      <c r="T43" s="54"/>
      <c r="U43" s="54"/>
      <c r="V43" s="54"/>
      <c r="W43" s="54"/>
      <c r="X43" s="108"/>
      <c r="Y43" s="108"/>
      <c r="Z43" s="108"/>
      <c r="AA43" s="108"/>
      <c r="AB43" s="65"/>
      <c r="AC43" s="56"/>
      <c r="AD43" s="56"/>
    </row>
    <row r="44" spans="2:30" ht="16.5" thickBot="1" x14ac:dyDescent="0.35">
      <c r="B44" s="54" t="str">
        <f>IF(H41="Nein",IF(H42="Erdgas","Erdgasverbrauch in kWh gem. letzter Jahresabrechnung","Stromverbrauch in kWh gem. letzter Jahresabrechnung"),IF(H42="Erdgas","Erdgasverbrauch in kWh im Kalenderjahr 2021","Stromverbrauch in kWh im Kalenderjahr 2021"))</f>
        <v>Stromverbrauch in kWh gem. letzter Jahresabrechnung</v>
      </c>
      <c r="C44" s="54"/>
      <c r="D44" s="54"/>
      <c r="E44" s="54"/>
      <c r="F44" s="54"/>
      <c r="G44" s="54"/>
      <c r="H44" s="42"/>
      <c r="I44" s="67" t="s">
        <v>19</v>
      </c>
      <c r="J44" s="55" t="s">
        <v>5</v>
      </c>
      <c r="K44" s="54" t="str">
        <f>IF(H41="Nein",IF(H42="Erdgas","Den Erdgasverbrauch entnehmen Sie bitte der letzten Jahresabrechnung, deren Abrechnungszeitraum zwischen 31. Jänner 2021 und 31. Jänner 2022 endet.","Den Stromverbrauch entnehmen Sie bitte der letzten Jahresabrechnung, deren Abrechnungszeitraum zwischen 31. Jänner 2021 und 31. Jänner 2022 endet."),IF(H42="Erdgas","Bitte geben Sie den Erdgasverbrauch für den gesamten Zeitraum von 1. Jänner 2021 und 31. Dezember 2021 an.","Bitte geben Sie den Stromverbrauch für den gesamten Zeitraum von 1. Jänner 2021 und 31. Dezember 2021 an."))</f>
        <v>Den Stromverbrauch entnehmen Sie bitte der letzten Jahresabrechnung, deren Abrechnungszeitraum zwischen 31. Jänner 2021 und 31. Jänner 2022 endet.</v>
      </c>
      <c r="L44" s="54"/>
      <c r="M44" s="54"/>
      <c r="N44" s="54"/>
      <c r="O44" s="54"/>
      <c r="P44" s="54"/>
      <c r="Q44" s="54"/>
      <c r="R44" s="54"/>
      <c r="S44" s="54"/>
      <c r="T44" s="54"/>
      <c r="U44" s="54"/>
      <c r="V44" s="54"/>
      <c r="W44" s="54"/>
      <c r="X44" s="108"/>
      <c r="Y44" s="108"/>
      <c r="Z44" s="108"/>
      <c r="AA44" s="108"/>
      <c r="AB44" s="65"/>
      <c r="AC44" s="56"/>
      <c r="AD44" s="56"/>
    </row>
    <row r="45" spans="2:30" s="43" customFormat="1" x14ac:dyDescent="0.25">
      <c r="B45" s="53"/>
      <c r="C45" s="53"/>
      <c r="D45" s="53"/>
      <c r="E45" s="53"/>
      <c r="F45" s="53"/>
      <c r="G45" s="53"/>
      <c r="H45" s="53"/>
      <c r="I45" s="53"/>
      <c r="J45" s="53"/>
      <c r="K45" s="53"/>
      <c r="L45" s="53"/>
      <c r="M45" s="53"/>
      <c r="N45" s="53"/>
      <c r="O45" s="53"/>
      <c r="P45" s="53"/>
      <c r="Q45" s="53"/>
      <c r="R45" s="53"/>
      <c r="S45" s="53"/>
      <c r="T45" s="53"/>
      <c r="U45" s="53"/>
      <c r="V45" s="53"/>
      <c r="W45" s="53"/>
      <c r="X45" s="108"/>
      <c r="Y45" s="108"/>
      <c r="Z45" s="108"/>
      <c r="AA45" s="108"/>
      <c r="AB45" s="65"/>
    </row>
    <row r="46" spans="2:30" ht="19.5" thickBot="1" x14ac:dyDescent="0.45">
      <c r="B46" s="63" t="s">
        <v>10</v>
      </c>
      <c r="C46" s="54"/>
      <c r="D46" s="54"/>
      <c r="E46" s="54"/>
      <c r="F46" s="54"/>
      <c r="G46" s="54"/>
      <c r="H46" s="54"/>
      <c r="I46" s="54"/>
      <c r="J46" s="54"/>
      <c r="K46" s="54"/>
      <c r="L46" s="54"/>
      <c r="M46" s="54"/>
      <c r="N46" s="54"/>
      <c r="O46" s="54"/>
      <c r="P46" s="54"/>
      <c r="Q46" s="54"/>
      <c r="R46" s="54"/>
      <c r="S46" s="54"/>
      <c r="T46" s="54"/>
      <c r="U46" s="54"/>
      <c r="V46" s="54"/>
      <c r="W46" s="54"/>
      <c r="X46" s="108"/>
      <c r="Y46" s="108"/>
      <c r="Z46" s="108"/>
      <c r="AA46" s="108"/>
      <c r="AB46" s="65"/>
      <c r="AC46" s="56"/>
      <c r="AD46" s="56"/>
    </row>
    <row r="47" spans="2:30" ht="16.5" thickBot="1" x14ac:dyDescent="0.35">
      <c r="B47" s="54" t="s">
        <v>11</v>
      </c>
      <c r="C47" s="54"/>
      <c r="D47" s="54"/>
      <c r="E47" s="54"/>
      <c r="F47" s="54"/>
      <c r="G47" s="54"/>
      <c r="H47" s="39"/>
      <c r="I47" s="54"/>
      <c r="J47" s="55" t="s">
        <v>5</v>
      </c>
      <c r="K47" s="54" t="s">
        <v>12</v>
      </c>
      <c r="L47" s="54"/>
      <c r="M47" s="54"/>
      <c r="N47" s="54"/>
      <c r="O47" s="54"/>
      <c r="P47" s="54"/>
      <c r="Q47" s="54"/>
      <c r="R47" s="54"/>
      <c r="S47" s="54"/>
      <c r="T47" s="54"/>
      <c r="U47" s="54"/>
      <c r="V47" s="54"/>
      <c r="W47" s="54"/>
      <c r="X47" s="108" t="str">
        <f>H48</f>
        <v>Nein</v>
      </c>
      <c r="Y47" s="108">
        <f>H49</f>
        <v>0</v>
      </c>
      <c r="Z47" s="108">
        <f>H50</f>
        <v>0</v>
      </c>
      <c r="AA47" s="108">
        <f>H51</f>
        <v>0</v>
      </c>
      <c r="AB47" s="65"/>
      <c r="AC47" s="56"/>
      <c r="AD47" s="56"/>
    </row>
    <row r="48" spans="2:30" ht="16.5" thickBot="1" x14ac:dyDescent="0.35">
      <c r="B48" s="54" t="s">
        <v>13</v>
      </c>
      <c r="C48" s="54"/>
      <c r="D48" s="54"/>
      <c r="E48" s="54"/>
      <c r="F48" s="54"/>
      <c r="G48" s="54"/>
      <c r="H48" s="39" t="s">
        <v>20</v>
      </c>
      <c r="I48" s="66"/>
      <c r="J48" s="55" t="s">
        <v>5</v>
      </c>
      <c r="K48" s="54" t="s">
        <v>15</v>
      </c>
      <c r="L48" s="54"/>
      <c r="M48" s="54"/>
      <c r="N48" s="54"/>
      <c r="O48" s="54"/>
      <c r="P48" s="54"/>
      <c r="Q48" s="54"/>
      <c r="R48" s="54"/>
      <c r="S48" s="54"/>
      <c r="T48" s="54"/>
      <c r="U48" s="54"/>
      <c r="V48" s="54"/>
      <c r="W48" s="54"/>
      <c r="X48" s="108"/>
      <c r="Y48" s="108"/>
      <c r="Z48" s="108"/>
      <c r="AA48" s="108"/>
      <c r="AB48" s="65"/>
      <c r="AC48" s="56"/>
      <c r="AD48" s="56"/>
    </row>
    <row r="49" spans="2:30" ht="16.5" thickBot="1" x14ac:dyDescent="0.35">
      <c r="B49" s="54" t="s">
        <v>16</v>
      </c>
      <c r="C49" s="54"/>
      <c r="D49" s="54"/>
      <c r="E49" s="54"/>
      <c r="F49" s="54"/>
      <c r="G49" s="54"/>
      <c r="H49" s="40"/>
      <c r="I49" s="54"/>
      <c r="J49" s="55" t="s">
        <v>5</v>
      </c>
      <c r="K49" s="54" t="s">
        <v>17</v>
      </c>
      <c r="L49" s="54"/>
      <c r="M49" s="54"/>
      <c r="N49" s="54"/>
      <c r="O49" s="54"/>
      <c r="P49" s="54"/>
      <c r="Q49" s="54"/>
      <c r="R49" s="54"/>
      <c r="S49" s="54"/>
      <c r="T49" s="54"/>
      <c r="U49" s="54"/>
      <c r="V49" s="54"/>
      <c r="W49" s="54"/>
      <c r="X49" s="108"/>
      <c r="Y49" s="108"/>
      <c r="Z49" s="108"/>
      <c r="AA49" s="108"/>
      <c r="AB49" s="65"/>
      <c r="AC49" s="56"/>
      <c r="AD49" s="56"/>
    </row>
    <row r="50" spans="2:30" ht="16.5" thickBot="1" x14ac:dyDescent="0.35">
      <c r="B50" s="54" t="str">
        <f>IF(H49="Erdgas","Nettorechnungsbetrag (Erdgas)","Nettorechnungsbetrag (Strom)")</f>
        <v>Nettorechnungsbetrag (Strom)</v>
      </c>
      <c r="C50" s="54"/>
      <c r="D50" s="54"/>
      <c r="E50" s="54"/>
      <c r="F50" s="54"/>
      <c r="G50" s="54"/>
      <c r="H50" s="41"/>
      <c r="I50" s="67" t="s">
        <v>18</v>
      </c>
      <c r="J50" s="55" t="s">
        <v>5</v>
      </c>
      <c r="K50" s="54" t="str">
        <f>IF(H49="Erdgas","Der Nettorechnungsbetrag bezeichnet die Kosten für die verbrauchten Kilowattstunden (kWh) Erdgas (exkl. Steuern, Abgaben, Netzentgelte, etc.).","Der Nettorechnungsbetrag bezeichnet die Kosten für die verbrauchten Kilowattstunden (kWh) Strom (exkl. Steuern, Abgaben, Netzentgelte, etc.).")</f>
        <v>Der Nettorechnungsbetrag bezeichnet die Kosten für die verbrauchten Kilowattstunden (kWh) Strom (exkl. Steuern, Abgaben, Netzentgelte, etc.).</v>
      </c>
      <c r="L50" s="54"/>
      <c r="M50" s="54"/>
      <c r="N50" s="54"/>
      <c r="O50" s="54"/>
      <c r="P50" s="54"/>
      <c r="Q50" s="54"/>
      <c r="R50" s="54"/>
      <c r="S50" s="54"/>
      <c r="T50" s="54"/>
      <c r="U50" s="54"/>
      <c r="V50" s="54"/>
      <c r="W50" s="54"/>
      <c r="X50" s="108"/>
      <c r="Y50" s="108"/>
      <c r="Z50" s="108"/>
      <c r="AA50" s="108"/>
      <c r="AB50" s="65"/>
      <c r="AC50" s="56"/>
      <c r="AD50" s="56"/>
    </row>
    <row r="51" spans="2:30" ht="16.5" thickBot="1" x14ac:dyDescent="0.35">
      <c r="B51" s="54" t="str">
        <f>IF(H48="Nein",IF(H49="Erdgas","Erdgasverbrauch in kWh gem. letzter Jahresabrechnung","Stromverbrauch in kWh gem. letzter Jahresabrechnung"),IF(H49="Erdgas","Erdgasverbrauch in kWh im Kalenderjahr 2021","Stromverbrauch in kWh im Kalenderjahr 2021"))</f>
        <v>Stromverbrauch in kWh gem. letzter Jahresabrechnung</v>
      </c>
      <c r="C51" s="54"/>
      <c r="D51" s="54"/>
      <c r="E51" s="54"/>
      <c r="F51" s="54"/>
      <c r="G51" s="54"/>
      <c r="H51" s="42"/>
      <c r="I51" s="67" t="s">
        <v>19</v>
      </c>
      <c r="J51" s="55" t="s">
        <v>5</v>
      </c>
      <c r="K51" s="54" t="str">
        <f>IF(H48="Nein",IF(H49="Erdgas","Den Erdgasverbrauch entnehmen Sie bitte der letzten Jahresabrechnung, deren Abrechnungszeitraum zwischen 31. Jänner 2021 und 31. Jänner 2022 endet.","Den Stromverbrauch entnehmen Sie bitte der letzten Jahresabrechnung, deren Abrechnungszeitraum zwischen 31. Jänner 2021 und 31. Jänner 2022 endet."),IF(H49="Erdgas","Bitte geben Sie den Erdgasverbrauch für den gesamten Zeitraum von 1. Jänner 2021 und 31. Dezember 2021 an.","Bitte geben Sie den Stromverbrauch für den gesamten Zeitraum von 1. Jänner 2021 und 31. Dezember 2021 an."))</f>
        <v>Den Stromverbrauch entnehmen Sie bitte der letzten Jahresabrechnung, deren Abrechnungszeitraum zwischen 31. Jänner 2021 und 31. Jänner 2022 endet.</v>
      </c>
      <c r="L51" s="54"/>
      <c r="M51" s="54"/>
      <c r="N51" s="54"/>
      <c r="O51" s="54"/>
      <c r="P51" s="54"/>
      <c r="Q51" s="54"/>
      <c r="R51" s="54"/>
      <c r="S51" s="54"/>
      <c r="T51" s="54"/>
      <c r="U51" s="54"/>
      <c r="V51" s="54"/>
      <c r="W51" s="54"/>
      <c r="X51" s="108"/>
      <c r="Y51" s="108"/>
      <c r="Z51" s="108"/>
      <c r="AA51" s="108"/>
      <c r="AB51" s="65"/>
      <c r="AC51" s="56"/>
      <c r="AD51" s="56"/>
    </row>
    <row r="52" spans="2:30" s="43" customFormat="1" x14ac:dyDescent="0.25">
      <c r="B52" s="53"/>
      <c r="C52" s="53"/>
      <c r="D52" s="53"/>
      <c r="E52" s="53"/>
      <c r="F52" s="53"/>
      <c r="G52" s="53"/>
      <c r="H52" s="53"/>
      <c r="I52" s="53"/>
      <c r="J52" s="53"/>
      <c r="K52" s="53"/>
      <c r="L52" s="53"/>
      <c r="M52" s="53"/>
      <c r="N52" s="53"/>
      <c r="O52" s="53"/>
      <c r="P52" s="53"/>
      <c r="Q52" s="53"/>
      <c r="R52" s="53"/>
      <c r="S52" s="53"/>
      <c r="T52" s="53"/>
      <c r="U52" s="53"/>
      <c r="V52" s="53"/>
      <c r="W52" s="53"/>
      <c r="X52" s="108"/>
      <c r="Y52" s="108"/>
      <c r="Z52" s="108"/>
      <c r="AA52" s="108"/>
      <c r="AB52" s="65"/>
    </row>
    <row r="53" spans="2:30" ht="19.5" thickBot="1" x14ac:dyDescent="0.45">
      <c r="B53" s="63" t="s">
        <v>10</v>
      </c>
      <c r="C53" s="54"/>
      <c r="D53" s="54"/>
      <c r="E53" s="54"/>
      <c r="F53" s="54"/>
      <c r="G53" s="54"/>
      <c r="H53" s="54"/>
      <c r="I53" s="54"/>
      <c r="J53" s="54"/>
      <c r="K53" s="54"/>
      <c r="L53" s="54"/>
      <c r="M53" s="54"/>
      <c r="N53" s="54"/>
      <c r="O53" s="54"/>
      <c r="P53" s="54"/>
      <c r="Q53" s="54"/>
      <c r="R53" s="54"/>
      <c r="S53" s="54"/>
      <c r="T53" s="54"/>
      <c r="U53" s="54"/>
      <c r="V53" s="54"/>
      <c r="W53" s="54"/>
      <c r="X53" s="108"/>
      <c r="Y53" s="108"/>
      <c r="Z53" s="108"/>
      <c r="AA53" s="108"/>
      <c r="AB53" s="65"/>
      <c r="AC53" s="56"/>
      <c r="AD53" s="56"/>
    </row>
    <row r="54" spans="2:30" ht="16.5" thickBot="1" x14ac:dyDescent="0.35">
      <c r="B54" s="54" t="s">
        <v>11</v>
      </c>
      <c r="C54" s="54"/>
      <c r="D54" s="54"/>
      <c r="E54" s="54"/>
      <c r="F54" s="54"/>
      <c r="G54" s="54"/>
      <c r="H54" s="39"/>
      <c r="I54" s="54"/>
      <c r="J54" s="55" t="s">
        <v>5</v>
      </c>
      <c r="K54" s="54" t="s">
        <v>12</v>
      </c>
      <c r="L54" s="54"/>
      <c r="M54" s="54"/>
      <c r="N54" s="54"/>
      <c r="O54" s="54"/>
      <c r="P54" s="54"/>
      <c r="Q54" s="54"/>
      <c r="R54" s="54"/>
      <c r="S54" s="54"/>
      <c r="T54" s="54"/>
      <c r="U54" s="54"/>
      <c r="V54" s="54"/>
      <c r="W54" s="54"/>
      <c r="X54" s="108" t="str">
        <f>H55</f>
        <v>Nein</v>
      </c>
      <c r="Y54" s="108">
        <f>H56</f>
        <v>0</v>
      </c>
      <c r="Z54" s="108">
        <f>H57</f>
        <v>0</v>
      </c>
      <c r="AA54" s="108">
        <f>H58</f>
        <v>0</v>
      </c>
      <c r="AB54" s="65"/>
      <c r="AC54" s="56"/>
      <c r="AD54" s="56"/>
    </row>
    <row r="55" spans="2:30" ht="16.5" thickBot="1" x14ac:dyDescent="0.35">
      <c r="B55" s="54" t="s">
        <v>13</v>
      </c>
      <c r="C55" s="54"/>
      <c r="D55" s="54"/>
      <c r="E55" s="54"/>
      <c r="F55" s="54"/>
      <c r="G55" s="54"/>
      <c r="H55" s="39" t="s">
        <v>20</v>
      </c>
      <c r="I55" s="66"/>
      <c r="J55" s="55" t="s">
        <v>5</v>
      </c>
      <c r="K55" s="54" t="s">
        <v>15</v>
      </c>
      <c r="L55" s="54"/>
      <c r="M55" s="54"/>
      <c r="N55" s="54"/>
      <c r="O55" s="54"/>
      <c r="P55" s="54"/>
      <c r="Q55" s="54"/>
      <c r="R55" s="54"/>
      <c r="S55" s="54"/>
      <c r="T55" s="54"/>
      <c r="U55" s="54"/>
      <c r="V55" s="54"/>
      <c r="W55" s="54"/>
      <c r="X55" s="108"/>
      <c r="Y55" s="108"/>
      <c r="Z55" s="108"/>
      <c r="AA55" s="108"/>
      <c r="AB55" s="65"/>
      <c r="AC55" s="56"/>
      <c r="AD55" s="56"/>
    </row>
    <row r="56" spans="2:30" ht="16.5" thickBot="1" x14ac:dyDescent="0.35">
      <c r="B56" s="54" t="s">
        <v>16</v>
      </c>
      <c r="C56" s="54"/>
      <c r="D56" s="54"/>
      <c r="E56" s="54"/>
      <c r="F56" s="54"/>
      <c r="G56" s="54"/>
      <c r="H56" s="40"/>
      <c r="I56" s="54"/>
      <c r="J56" s="55" t="s">
        <v>5</v>
      </c>
      <c r="K56" s="54" t="s">
        <v>17</v>
      </c>
      <c r="L56" s="54"/>
      <c r="M56" s="54"/>
      <c r="N56" s="54"/>
      <c r="O56" s="54"/>
      <c r="P56" s="54"/>
      <c r="Q56" s="54"/>
      <c r="R56" s="54"/>
      <c r="S56" s="54"/>
      <c r="T56" s="54"/>
      <c r="U56" s="54"/>
      <c r="V56" s="54"/>
      <c r="W56" s="54"/>
      <c r="X56" s="108"/>
      <c r="Y56" s="108"/>
      <c r="Z56" s="108"/>
      <c r="AA56" s="108"/>
      <c r="AB56" s="65"/>
      <c r="AC56" s="56"/>
      <c r="AD56" s="56"/>
    </row>
    <row r="57" spans="2:30" ht="16.5" thickBot="1" x14ac:dyDescent="0.35">
      <c r="B57" s="54" t="str">
        <f>IF(H56="Erdgas","Nettorechnungsbetrag (Erdgas)","Nettorechnungsbetrag (Strom)")</f>
        <v>Nettorechnungsbetrag (Strom)</v>
      </c>
      <c r="C57" s="54"/>
      <c r="D57" s="54"/>
      <c r="E57" s="54"/>
      <c r="F57" s="54"/>
      <c r="G57" s="54"/>
      <c r="H57" s="41"/>
      <c r="I57" s="67" t="s">
        <v>18</v>
      </c>
      <c r="J57" s="55" t="s">
        <v>5</v>
      </c>
      <c r="K57" s="54" t="str">
        <f>IF(H56="Erdgas","Der Nettorechnungsbetrag bezeichnet die Kosten für die verbrauchten Kilowattstunden (kWh) Erdgas (exkl. Steuern, Abgaben, Netzentgelte, etc.).","Der Nettorechnungsbetrag bezeichnet die Kosten für die verbrauchten Kilowattstunden (kWh) Strom (exkl. Steuern, Abgaben, Netzentgelte, etc.).")</f>
        <v>Der Nettorechnungsbetrag bezeichnet die Kosten für die verbrauchten Kilowattstunden (kWh) Strom (exkl. Steuern, Abgaben, Netzentgelte, etc.).</v>
      </c>
      <c r="L57" s="54"/>
      <c r="M57" s="54"/>
      <c r="N57" s="54"/>
      <c r="O57" s="54"/>
      <c r="P57" s="54"/>
      <c r="Q57" s="54"/>
      <c r="R57" s="54"/>
      <c r="S57" s="54"/>
      <c r="T57" s="54"/>
      <c r="U57" s="54"/>
      <c r="V57" s="54"/>
      <c r="W57" s="54"/>
      <c r="X57" s="108"/>
      <c r="Y57" s="108"/>
      <c r="Z57" s="108"/>
      <c r="AA57" s="108"/>
      <c r="AB57" s="65"/>
      <c r="AC57" s="56"/>
      <c r="AD57" s="56"/>
    </row>
    <row r="58" spans="2:30" ht="16.5" thickBot="1" x14ac:dyDescent="0.35">
      <c r="B58" s="54" t="str">
        <f>IF(H55="Nein",IF(H56="Erdgas","Erdgasverbrauch in kWh gem. letzter Jahresabrechnung","Stromverbrauch in kWh gem. letzter Jahresabrechnung"),IF(H56="Erdgas","Erdgasverbrauch in kWh im Kalenderjahr 2021","Stromverbrauch in kWh im Kalenderjahr 2021"))</f>
        <v>Stromverbrauch in kWh gem. letzter Jahresabrechnung</v>
      </c>
      <c r="C58" s="54"/>
      <c r="D58" s="54"/>
      <c r="E58" s="54"/>
      <c r="F58" s="54"/>
      <c r="G58" s="54"/>
      <c r="H58" s="42"/>
      <c r="I58" s="67" t="s">
        <v>19</v>
      </c>
      <c r="J58" s="55" t="s">
        <v>5</v>
      </c>
      <c r="K58" s="54" t="str">
        <f>IF(H55="Nein",IF(H56="Erdgas","Den Erdgasverbrauch entnehmen Sie bitte der letzten Jahresabrechnung, deren Abrechnungszeitraum zwischen 31. Jänner 2021 und 31. Jänner 2022 endet.","Den Stromverbrauch entnehmen Sie bitte der letzten Jahresabrechnung, deren Abrechnungszeitraum zwischen 31. Jänner 2021 und 31. Jänner 2022 endet."),IF(H56="Erdgas","Bitte geben Sie den Erdgasverbrauch für den gesamten Zeitraum von 1. Jänner 2021 und 31. Dezember 2021 an.","Bitte geben Sie den Stromverbrauch für den gesamten Zeitraum von 1. Jänner 2021 und 31. Dezember 2021 an."))</f>
        <v>Den Stromverbrauch entnehmen Sie bitte der letzten Jahresabrechnung, deren Abrechnungszeitraum zwischen 31. Jänner 2021 und 31. Jänner 2022 endet.</v>
      </c>
      <c r="L58" s="54"/>
      <c r="M58" s="54"/>
      <c r="N58" s="54"/>
      <c r="O58" s="54"/>
      <c r="P58" s="54"/>
      <c r="Q58" s="54"/>
      <c r="R58" s="54"/>
      <c r="S58" s="54"/>
      <c r="T58" s="54"/>
      <c r="U58" s="54"/>
      <c r="V58" s="54"/>
      <c r="W58" s="54"/>
      <c r="X58" s="108"/>
      <c r="Y58" s="108"/>
      <c r="Z58" s="108"/>
      <c r="AA58" s="108"/>
      <c r="AB58" s="65"/>
      <c r="AC58" s="56"/>
      <c r="AD58" s="56"/>
    </row>
    <row r="59" spans="2:30" s="43" customFormat="1" x14ac:dyDescent="0.25">
      <c r="B59" s="53"/>
      <c r="C59" s="53"/>
      <c r="D59" s="53"/>
      <c r="E59" s="53"/>
      <c r="F59" s="53"/>
      <c r="G59" s="53"/>
      <c r="H59" s="53"/>
      <c r="I59" s="53"/>
      <c r="J59" s="53"/>
      <c r="K59" s="53"/>
      <c r="L59" s="53"/>
      <c r="M59" s="53"/>
      <c r="N59" s="53"/>
      <c r="O59" s="53"/>
      <c r="P59" s="53"/>
      <c r="Q59" s="53"/>
      <c r="R59" s="53"/>
      <c r="S59" s="53"/>
      <c r="T59" s="53"/>
      <c r="U59" s="53"/>
      <c r="V59" s="53"/>
      <c r="W59" s="53"/>
      <c r="X59" s="108"/>
      <c r="Y59" s="108"/>
      <c r="Z59" s="108"/>
      <c r="AA59" s="108"/>
      <c r="AB59" s="65"/>
    </row>
    <row r="60" spans="2:30" ht="19.5" thickBot="1" x14ac:dyDescent="0.45">
      <c r="B60" s="63" t="s">
        <v>10</v>
      </c>
      <c r="C60" s="54"/>
      <c r="D60" s="54"/>
      <c r="E60" s="54"/>
      <c r="F60" s="54"/>
      <c r="G60" s="54"/>
      <c r="H60" s="54"/>
      <c r="I60" s="54"/>
      <c r="J60" s="54"/>
      <c r="K60" s="54"/>
      <c r="L60" s="54"/>
      <c r="M60" s="54"/>
      <c r="N60" s="54"/>
      <c r="O60" s="54"/>
      <c r="P60" s="54"/>
      <c r="Q60" s="54"/>
      <c r="R60" s="54"/>
      <c r="S60" s="54"/>
      <c r="T60" s="54"/>
      <c r="U60" s="54"/>
      <c r="V60" s="54"/>
      <c r="W60" s="54"/>
      <c r="X60" s="108"/>
      <c r="Y60" s="108"/>
      <c r="Z60" s="108"/>
      <c r="AA60" s="108"/>
      <c r="AB60" s="65"/>
      <c r="AC60" s="56"/>
      <c r="AD60" s="56"/>
    </row>
    <row r="61" spans="2:30" ht="16.5" thickBot="1" x14ac:dyDescent="0.35">
      <c r="B61" s="54" t="s">
        <v>11</v>
      </c>
      <c r="C61" s="54"/>
      <c r="D61" s="54"/>
      <c r="E61" s="54"/>
      <c r="F61" s="54"/>
      <c r="G61" s="54"/>
      <c r="H61" s="39"/>
      <c r="I61" s="54"/>
      <c r="J61" s="55" t="s">
        <v>5</v>
      </c>
      <c r="K61" s="54" t="s">
        <v>12</v>
      </c>
      <c r="L61" s="54"/>
      <c r="M61" s="54"/>
      <c r="N61" s="54"/>
      <c r="O61" s="54"/>
      <c r="P61" s="54"/>
      <c r="Q61" s="54"/>
      <c r="R61" s="54"/>
      <c r="S61" s="54"/>
      <c r="T61" s="54"/>
      <c r="U61" s="54"/>
      <c r="V61" s="54"/>
      <c r="W61" s="54"/>
      <c r="X61" s="108" t="str">
        <f>H62</f>
        <v>Nein</v>
      </c>
      <c r="Y61" s="108">
        <f>H63</f>
        <v>0</v>
      </c>
      <c r="Z61" s="108">
        <f>H64</f>
        <v>0</v>
      </c>
      <c r="AA61" s="108">
        <f>H65</f>
        <v>0</v>
      </c>
      <c r="AB61" s="65"/>
      <c r="AC61" s="56"/>
      <c r="AD61" s="56"/>
    </row>
    <row r="62" spans="2:30" ht="16.5" thickBot="1" x14ac:dyDescent="0.35">
      <c r="B62" s="54" t="s">
        <v>13</v>
      </c>
      <c r="C62" s="54"/>
      <c r="D62" s="54"/>
      <c r="E62" s="54"/>
      <c r="F62" s="54"/>
      <c r="G62" s="54"/>
      <c r="H62" s="39" t="s">
        <v>20</v>
      </c>
      <c r="I62" s="66"/>
      <c r="J62" s="55" t="s">
        <v>5</v>
      </c>
      <c r="K62" s="54" t="s">
        <v>15</v>
      </c>
      <c r="L62" s="54"/>
      <c r="M62" s="54"/>
      <c r="N62" s="54"/>
      <c r="O62" s="54"/>
      <c r="P62" s="54"/>
      <c r="Q62" s="54"/>
      <c r="R62" s="54"/>
      <c r="S62" s="54"/>
      <c r="T62" s="54"/>
      <c r="U62" s="54"/>
      <c r="V62" s="54"/>
      <c r="W62" s="54"/>
      <c r="X62" s="108"/>
      <c r="Y62" s="108"/>
      <c r="Z62" s="108"/>
      <c r="AA62" s="108"/>
      <c r="AB62" s="65"/>
      <c r="AC62" s="56"/>
      <c r="AD62" s="56"/>
    </row>
    <row r="63" spans="2:30" ht="16.5" thickBot="1" x14ac:dyDescent="0.35">
      <c r="B63" s="54" t="s">
        <v>16</v>
      </c>
      <c r="C63" s="54"/>
      <c r="D63" s="54"/>
      <c r="E63" s="54"/>
      <c r="F63" s="54"/>
      <c r="G63" s="54"/>
      <c r="H63" s="40"/>
      <c r="I63" s="54"/>
      <c r="J63" s="55" t="s">
        <v>5</v>
      </c>
      <c r="K63" s="54" t="s">
        <v>17</v>
      </c>
      <c r="L63" s="54"/>
      <c r="M63" s="54"/>
      <c r="N63" s="54"/>
      <c r="O63" s="54"/>
      <c r="P63" s="54"/>
      <c r="Q63" s="54"/>
      <c r="R63" s="54"/>
      <c r="S63" s="54"/>
      <c r="T63" s="54"/>
      <c r="U63" s="54"/>
      <c r="V63" s="54"/>
      <c r="W63" s="54"/>
      <c r="X63" s="108"/>
      <c r="Y63" s="108"/>
      <c r="Z63" s="108"/>
      <c r="AA63" s="108"/>
      <c r="AB63" s="65"/>
      <c r="AC63" s="56"/>
      <c r="AD63" s="56"/>
    </row>
    <row r="64" spans="2:30" ht="16.5" thickBot="1" x14ac:dyDescent="0.35">
      <c r="B64" s="54" t="str">
        <f>IF(H63="Erdgas","Nettorechnungsbetrag (Erdgas)","Nettorechnungsbetrag (Strom)")</f>
        <v>Nettorechnungsbetrag (Strom)</v>
      </c>
      <c r="C64" s="54"/>
      <c r="D64" s="54"/>
      <c r="E64" s="54"/>
      <c r="F64" s="54"/>
      <c r="G64" s="54"/>
      <c r="H64" s="41"/>
      <c r="I64" s="67" t="s">
        <v>18</v>
      </c>
      <c r="J64" s="55" t="s">
        <v>5</v>
      </c>
      <c r="K64" s="54" t="str">
        <f>IF(H63="Erdgas","Der Nettorechnungsbetrag bezeichnet die Kosten für die verbrauchten Kilowattstunden (kWh) Erdgas (exkl. Steuern, Abgaben, Netzentgelte, etc.).","Der Nettorechnungsbetrag bezeichnet die Kosten für die verbrauchten Kilowattstunden (kWh) Strom (exkl. Steuern, Abgaben, Netzentgelte, etc.).")</f>
        <v>Der Nettorechnungsbetrag bezeichnet die Kosten für die verbrauchten Kilowattstunden (kWh) Strom (exkl. Steuern, Abgaben, Netzentgelte, etc.).</v>
      </c>
      <c r="L64" s="54"/>
      <c r="M64" s="54"/>
      <c r="N64" s="54"/>
      <c r="O64" s="54"/>
      <c r="P64" s="54"/>
      <c r="Q64" s="54"/>
      <c r="R64" s="54"/>
      <c r="S64" s="54"/>
      <c r="T64" s="54"/>
      <c r="U64" s="54"/>
      <c r="V64" s="54"/>
      <c r="W64" s="54"/>
      <c r="X64" s="108"/>
      <c r="Y64" s="108"/>
      <c r="Z64" s="108"/>
      <c r="AA64" s="108"/>
      <c r="AB64" s="65"/>
      <c r="AC64" s="56"/>
      <c r="AD64" s="56"/>
    </row>
    <row r="65" spans="2:30" ht="16.5" thickBot="1" x14ac:dyDescent="0.35">
      <c r="B65" s="54" t="str">
        <f>IF(H62="Nein",IF(H63="Erdgas","Erdgasverbrauch in kWh gem. letzter Jahresabrechnung","Stromverbrauch in kWh gem. letzter Jahresabrechnung"),IF(H63="Erdgas","Erdgasverbrauch in kWh im Kalenderjahr 2021","Stromverbrauch in kWh im Kalenderjahr 2021"))</f>
        <v>Stromverbrauch in kWh gem. letzter Jahresabrechnung</v>
      </c>
      <c r="C65" s="54"/>
      <c r="D65" s="54"/>
      <c r="E65" s="54"/>
      <c r="F65" s="54"/>
      <c r="G65" s="54"/>
      <c r="H65" s="42"/>
      <c r="I65" s="67" t="s">
        <v>19</v>
      </c>
      <c r="J65" s="55" t="s">
        <v>5</v>
      </c>
      <c r="K65" s="54" t="str">
        <f>IF(H62="Nein",IF(H63="Erdgas","Den Erdgasverbrauch entnehmen Sie bitte der letzten Jahresabrechnung, deren Abrechnungszeitraum zwischen 31. Jänner 2021 und 31. Jänner 2022 endet.","Den Stromverbrauch entnehmen Sie bitte der letzten Jahresabrechnung, deren Abrechnungszeitraum zwischen 31. Jänner 2021 und 31. Jänner 2022 endet."),IF(H63="Erdgas","Bitte geben Sie den Erdgasverbrauch für den gesamten Zeitraum von 1. Jänner 2021 und 31. Dezember 2021 an.","Bitte geben Sie den Stromverbrauch für den gesamten Zeitraum von 1. Jänner 2021 und 31. Dezember 2021 an."))</f>
        <v>Den Stromverbrauch entnehmen Sie bitte der letzten Jahresabrechnung, deren Abrechnungszeitraum zwischen 31. Jänner 2021 und 31. Jänner 2022 endet.</v>
      </c>
      <c r="L65" s="54"/>
      <c r="M65" s="54"/>
      <c r="N65" s="54"/>
      <c r="O65" s="54"/>
      <c r="P65" s="54"/>
      <c r="Q65" s="54"/>
      <c r="R65" s="54"/>
      <c r="S65" s="54"/>
      <c r="T65" s="54"/>
      <c r="U65" s="54"/>
      <c r="V65" s="54"/>
      <c r="W65" s="54"/>
      <c r="X65" s="108"/>
      <c r="Y65" s="108"/>
      <c r="Z65" s="108"/>
      <c r="AA65" s="108"/>
      <c r="AB65" s="65"/>
      <c r="AC65" s="56"/>
      <c r="AD65" s="56"/>
    </row>
    <row r="66" spans="2:30" s="43" customFormat="1" x14ac:dyDescent="0.25">
      <c r="B66" s="53"/>
      <c r="C66" s="53"/>
      <c r="D66" s="53"/>
      <c r="E66" s="53"/>
      <c r="F66" s="53"/>
      <c r="G66" s="53"/>
      <c r="H66" s="53"/>
      <c r="I66" s="53"/>
      <c r="J66" s="53"/>
      <c r="K66" s="53"/>
      <c r="L66" s="53"/>
      <c r="M66" s="53"/>
      <c r="N66" s="53"/>
      <c r="O66" s="53"/>
      <c r="P66" s="53"/>
      <c r="Q66" s="53"/>
      <c r="R66" s="53"/>
      <c r="S66" s="53"/>
      <c r="T66" s="53"/>
      <c r="U66" s="53"/>
      <c r="V66" s="53"/>
      <c r="W66" s="53"/>
      <c r="X66" s="108"/>
      <c r="Y66" s="108"/>
      <c r="Z66" s="108"/>
      <c r="AA66" s="108"/>
      <c r="AB66" s="65"/>
    </row>
    <row r="67" spans="2:30" ht="19.5" thickBot="1" x14ac:dyDescent="0.45">
      <c r="B67" s="63" t="s">
        <v>10</v>
      </c>
      <c r="C67" s="54"/>
      <c r="D67" s="54"/>
      <c r="E67" s="54"/>
      <c r="F67" s="54"/>
      <c r="G67" s="54"/>
      <c r="H67" s="54"/>
      <c r="I67" s="54"/>
      <c r="J67" s="54"/>
      <c r="K67" s="54"/>
      <c r="L67" s="54"/>
      <c r="M67" s="54"/>
      <c r="N67" s="54"/>
      <c r="O67" s="54"/>
      <c r="P67" s="54"/>
      <c r="Q67" s="54"/>
      <c r="R67" s="54"/>
      <c r="S67" s="54"/>
      <c r="T67" s="54"/>
      <c r="U67" s="54"/>
      <c r="V67" s="54"/>
      <c r="W67" s="54"/>
      <c r="X67" s="108"/>
      <c r="Y67" s="108"/>
      <c r="Z67" s="108"/>
      <c r="AA67" s="108"/>
      <c r="AB67" s="65"/>
      <c r="AC67" s="56"/>
      <c r="AD67" s="56"/>
    </row>
    <row r="68" spans="2:30" ht="16.5" thickBot="1" x14ac:dyDescent="0.35">
      <c r="B68" s="54" t="s">
        <v>11</v>
      </c>
      <c r="C68" s="54"/>
      <c r="D68" s="54"/>
      <c r="E68" s="54"/>
      <c r="F68" s="54"/>
      <c r="G68" s="54"/>
      <c r="H68" s="39"/>
      <c r="I68" s="54"/>
      <c r="J68" s="55" t="s">
        <v>5</v>
      </c>
      <c r="K68" s="54" t="s">
        <v>12</v>
      </c>
      <c r="L68" s="54"/>
      <c r="M68" s="54"/>
      <c r="N68" s="54"/>
      <c r="O68" s="54"/>
      <c r="P68" s="54"/>
      <c r="Q68" s="54"/>
      <c r="R68" s="54"/>
      <c r="S68" s="54"/>
      <c r="T68" s="54"/>
      <c r="U68" s="54"/>
      <c r="V68" s="54"/>
      <c r="W68" s="54"/>
      <c r="X68" s="108" t="str">
        <f>H69</f>
        <v>Nein</v>
      </c>
      <c r="Y68" s="108">
        <f>H70</f>
        <v>0</v>
      </c>
      <c r="Z68" s="108">
        <f>H71</f>
        <v>0</v>
      </c>
      <c r="AA68" s="108">
        <f>H72</f>
        <v>0</v>
      </c>
      <c r="AB68" s="65"/>
      <c r="AC68" s="56"/>
      <c r="AD68" s="56"/>
    </row>
    <row r="69" spans="2:30" ht="16.5" thickBot="1" x14ac:dyDescent="0.35">
      <c r="B69" s="54" t="s">
        <v>13</v>
      </c>
      <c r="C69" s="54"/>
      <c r="D69" s="54"/>
      <c r="E69" s="54"/>
      <c r="F69" s="54"/>
      <c r="G69" s="54"/>
      <c r="H69" s="39" t="s">
        <v>20</v>
      </c>
      <c r="I69" s="66"/>
      <c r="J69" s="55" t="s">
        <v>5</v>
      </c>
      <c r="K69" s="54" t="s">
        <v>15</v>
      </c>
      <c r="L69" s="54"/>
      <c r="M69" s="54"/>
      <c r="N69" s="54"/>
      <c r="O69" s="54"/>
      <c r="P69" s="54"/>
      <c r="Q69" s="54"/>
      <c r="R69" s="54"/>
      <c r="S69" s="54"/>
      <c r="T69" s="54"/>
      <c r="U69" s="54"/>
      <c r="V69" s="54"/>
      <c r="W69" s="54"/>
      <c r="X69" s="108"/>
      <c r="Y69" s="108"/>
      <c r="Z69" s="108"/>
      <c r="AA69" s="108"/>
      <c r="AB69" s="65"/>
      <c r="AC69" s="56"/>
      <c r="AD69" s="56"/>
    </row>
    <row r="70" spans="2:30" ht="16.5" thickBot="1" x14ac:dyDescent="0.35">
      <c r="B70" s="54" t="s">
        <v>16</v>
      </c>
      <c r="C70" s="54"/>
      <c r="D70" s="54"/>
      <c r="E70" s="54"/>
      <c r="F70" s="54"/>
      <c r="G70" s="54"/>
      <c r="H70" s="40"/>
      <c r="I70" s="54"/>
      <c r="J70" s="55" t="s">
        <v>5</v>
      </c>
      <c r="K70" s="54" t="s">
        <v>17</v>
      </c>
      <c r="L70" s="54"/>
      <c r="M70" s="54"/>
      <c r="N70" s="54"/>
      <c r="O70" s="54"/>
      <c r="P70" s="54"/>
      <c r="Q70" s="54"/>
      <c r="R70" s="54"/>
      <c r="S70" s="54"/>
      <c r="T70" s="54"/>
      <c r="U70" s="54"/>
      <c r="V70" s="54"/>
      <c r="W70" s="54"/>
      <c r="X70" s="108"/>
      <c r="Y70" s="54"/>
      <c r="Z70" s="54"/>
      <c r="AA70" s="54"/>
      <c r="AB70" s="65"/>
      <c r="AC70" s="56"/>
      <c r="AD70" s="56"/>
    </row>
    <row r="71" spans="2:30" ht="16.5" thickBot="1" x14ac:dyDescent="0.35">
      <c r="B71" s="54" t="str">
        <f>IF(H70="Erdgas","Nettorechnungsbetrag (Erdgas)","Nettorechnungsbetrag (Strom)")</f>
        <v>Nettorechnungsbetrag (Strom)</v>
      </c>
      <c r="C71" s="54"/>
      <c r="D71" s="54"/>
      <c r="E71" s="54"/>
      <c r="F71" s="54"/>
      <c r="G71" s="54"/>
      <c r="H71" s="41"/>
      <c r="I71" s="67" t="s">
        <v>18</v>
      </c>
      <c r="J71" s="55" t="s">
        <v>5</v>
      </c>
      <c r="K71" s="54" t="str">
        <f>IF(H70="Erdgas","Der Nettorechnungsbetrag bezeichnet die Kosten für die verbrauchten Kilowattstunden (kWh) Erdgas (exkl. Steuern, Abgaben, Netzentgelte, etc.).","Der Nettorechnungsbetrag bezeichnet die Kosten für die verbrauchten Kilowattstunden (kWh) Strom (exkl. Steuern, Abgaben, Netzentgelte, etc.).")</f>
        <v>Der Nettorechnungsbetrag bezeichnet die Kosten für die verbrauchten Kilowattstunden (kWh) Strom (exkl. Steuern, Abgaben, Netzentgelte, etc.).</v>
      </c>
      <c r="L71" s="54"/>
      <c r="M71" s="54"/>
      <c r="N71" s="54"/>
      <c r="O71" s="54"/>
      <c r="P71" s="54"/>
      <c r="Q71" s="54"/>
      <c r="R71" s="54"/>
      <c r="S71" s="54"/>
      <c r="T71" s="54"/>
      <c r="U71" s="54"/>
      <c r="V71" s="54"/>
      <c r="W71" s="54"/>
      <c r="X71" s="108"/>
      <c r="Y71" s="54"/>
      <c r="Z71" s="54"/>
      <c r="AA71" s="54"/>
      <c r="AB71" s="65"/>
      <c r="AC71" s="56"/>
      <c r="AD71" s="56"/>
    </row>
    <row r="72" spans="2:30" ht="16.5" thickBot="1" x14ac:dyDescent="0.35">
      <c r="B72" s="54" t="str">
        <f>IF(H69="Nein",IF(H70="Erdgas","Erdgasverbrauch in kWh gem. letzter Jahresabrechnung","Stromverbrauch in kWh gem. letzter Jahresabrechnung"),IF(H70="Erdgas","Erdgasverbrauch in kWh im Kalenderjahr 2021","Stromverbrauch in kWh im Kalenderjahr 2021"))</f>
        <v>Stromverbrauch in kWh gem. letzter Jahresabrechnung</v>
      </c>
      <c r="C72" s="54"/>
      <c r="D72" s="54"/>
      <c r="E72" s="54"/>
      <c r="F72" s="54"/>
      <c r="G72" s="54"/>
      <c r="H72" s="42"/>
      <c r="I72" s="67" t="s">
        <v>19</v>
      </c>
      <c r="J72" s="55" t="s">
        <v>5</v>
      </c>
      <c r="K72" s="54" t="str">
        <f>IF(H69="Nein",IF(H70="Erdgas","Den Erdgasverbrauch entnehmen Sie bitte der letzten Jahresabrechnung, deren Abrechnungszeitraum zwischen 31. Jänner 2021 und 31. Jänner 2022 endet.","Den Stromverbrauch entnehmen Sie bitte der letzten Jahresabrechnung, deren Abrechnungszeitraum zwischen 31. Jänner 2021 und 31. Jänner 2022 endet."),IF(H70="Erdgas","Bitte geben Sie den Erdgasverbrauch für den gesamten Zeitraum von 1. Jänner 2021 und 31. Dezember 2021 an.","Bitte geben Sie den Stromverbrauch für den gesamten Zeitraum von 1. Jänner 2021 und 31. Dezember 2021 an."))</f>
        <v>Den Stromverbrauch entnehmen Sie bitte der letzten Jahresabrechnung, deren Abrechnungszeitraum zwischen 31. Jänner 2021 und 31. Jänner 2022 endet.</v>
      </c>
      <c r="L72" s="54"/>
      <c r="M72" s="54"/>
      <c r="N72" s="54"/>
      <c r="O72" s="54"/>
      <c r="P72" s="54"/>
      <c r="Q72" s="54"/>
      <c r="R72" s="54"/>
      <c r="S72" s="54"/>
      <c r="T72" s="54"/>
      <c r="U72" s="54"/>
      <c r="V72" s="54"/>
      <c r="W72" s="54"/>
      <c r="X72" s="108"/>
      <c r="Y72" s="54"/>
      <c r="Z72" s="54"/>
      <c r="AA72" s="54"/>
      <c r="AB72" s="65"/>
      <c r="AC72" s="56"/>
      <c r="AD72" s="56"/>
    </row>
    <row r="73" spans="2:30" s="43" customFormat="1" ht="15.75" thickBot="1" x14ac:dyDescent="0.3">
      <c r="B73" s="64"/>
      <c r="C73" s="64"/>
      <c r="D73" s="64"/>
      <c r="E73" s="64"/>
      <c r="F73" s="64"/>
      <c r="G73" s="64"/>
      <c r="H73" s="64"/>
      <c r="I73" s="64"/>
      <c r="J73" s="64"/>
      <c r="K73" s="64"/>
      <c r="L73" s="64"/>
      <c r="M73" s="64"/>
      <c r="N73" s="64"/>
      <c r="O73" s="64"/>
      <c r="P73" s="64"/>
      <c r="Q73" s="64"/>
      <c r="R73" s="64"/>
      <c r="S73" s="64"/>
      <c r="T73" s="64"/>
      <c r="U73" s="64"/>
      <c r="V73" s="64"/>
      <c r="W73" s="64"/>
      <c r="X73" s="109"/>
      <c r="Y73" s="64"/>
      <c r="Z73" s="64"/>
      <c r="AA73" s="64"/>
      <c r="AB73" s="65"/>
    </row>
    <row r="74" spans="2:30" ht="15.75" x14ac:dyDescent="0.3">
      <c r="B74" s="54"/>
      <c r="C74" s="54"/>
      <c r="D74" s="54"/>
      <c r="E74" s="54"/>
      <c r="F74" s="54"/>
      <c r="G74" s="54"/>
      <c r="H74" s="67"/>
      <c r="I74" s="67"/>
      <c r="J74" s="55"/>
      <c r="K74" s="54"/>
      <c r="L74" s="54"/>
      <c r="M74" s="54"/>
      <c r="N74" s="54"/>
      <c r="O74" s="54"/>
      <c r="P74" s="54"/>
      <c r="Q74" s="54"/>
      <c r="R74" s="54"/>
      <c r="S74" s="54"/>
      <c r="T74" s="54"/>
      <c r="U74" s="54"/>
      <c r="V74" s="54"/>
      <c r="W74" s="54"/>
      <c r="X74" s="108"/>
      <c r="Y74" s="54"/>
      <c r="Z74" s="54"/>
      <c r="AA74" s="54"/>
    </row>
    <row r="75" spans="2:30" ht="18.75" x14ac:dyDescent="0.4">
      <c r="B75" s="63" t="s">
        <v>21</v>
      </c>
      <c r="C75" s="54"/>
      <c r="D75" s="54"/>
      <c r="E75" s="54"/>
      <c r="F75" s="54"/>
      <c r="G75" s="54"/>
      <c r="H75" s="67"/>
      <c r="I75" s="67"/>
      <c r="J75" s="55"/>
      <c r="K75" s="54"/>
      <c r="L75" s="54"/>
      <c r="M75" s="54"/>
      <c r="N75" s="54"/>
      <c r="O75" s="54"/>
      <c r="P75" s="54"/>
      <c r="Q75" s="54"/>
      <c r="R75" s="54"/>
      <c r="S75" s="54"/>
      <c r="T75" s="54"/>
      <c r="U75" s="54"/>
      <c r="V75" s="54"/>
      <c r="W75" s="54"/>
      <c r="X75" s="108"/>
      <c r="Y75" s="54"/>
      <c r="Z75" s="54"/>
      <c r="AA75" s="54"/>
    </row>
    <row r="76" spans="2:30" ht="15.75" x14ac:dyDescent="0.3">
      <c r="B76" s="54" t="s">
        <v>22</v>
      </c>
      <c r="C76" s="54"/>
      <c r="D76" s="54"/>
      <c r="E76" s="54"/>
      <c r="F76" s="54"/>
      <c r="G76" s="54"/>
      <c r="H76" s="68">
        <f>SUMIFS(H:H,B:B,"Nettorechnungsbetrag (Strom)")</f>
        <v>0</v>
      </c>
      <c r="I76" s="69" t="s">
        <v>18</v>
      </c>
      <c r="J76" s="55"/>
      <c r="K76" s="54"/>
      <c r="L76" s="54"/>
      <c r="M76" s="54"/>
      <c r="N76" s="54"/>
      <c r="O76" s="54"/>
      <c r="P76" s="54"/>
      <c r="Q76" s="54"/>
      <c r="R76" s="54"/>
      <c r="S76" s="54"/>
      <c r="T76" s="54"/>
      <c r="U76" s="54"/>
      <c r="V76" s="54"/>
      <c r="W76" s="54"/>
      <c r="X76" s="108"/>
      <c r="Y76" s="54"/>
      <c r="Z76" s="54"/>
      <c r="AA76" s="54"/>
    </row>
    <row r="77" spans="2:30" ht="15.75" x14ac:dyDescent="0.3">
      <c r="B77" s="54" t="s">
        <v>23</v>
      </c>
      <c r="C77" s="54"/>
      <c r="D77" s="54"/>
      <c r="E77" s="54"/>
      <c r="F77" s="54"/>
      <c r="G77" s="54"/>
      <c r="H77" s="68">
        <f>SUMIFS(H:H,B:B,"Stromverbrauch in kWh*")</f>
        <v>0</v>
      </c>
      <c r="I77" s="69" t="s">
        <v>19</v>
      </c>
      <c r="J77" s="54"/>
      <c r="K77" s="54"/>
      <c r="L77" s="54"/>
      <c r="M77" s="54"/>
      <c r="N77" s="54"/>
      <c r="O77" s="54"/>
      <c r="P77" s="54"/>
      <c r="Q77" s="54"/>
      <c r="R77" s="54"/>
      <c r="S77" s="54"/>
      <c r="T77" s="54"/>
      <c r="U77" s="54"/>
      <c r="V77" s="54"/>
      <c r="W77" s="54"/>
      <c r="X77" s="108"/>
      <c r="Y77" s="54"/>
      <c r="Z77" s="54"/>
      <c r="AA77" s="54"/>
    </row>
    <row r="78" spans="2:30" ht="15.75" x14ac:dyDescent="0.3">
      <c r="B78" s="54" t="s">
        <v>24</v>
      </c>
      <c r="C78" s="54"/>
      <c r="D78" s="54"/>
      <c r="E78" s="54"/>
      <c r="F78" s="54"/>
      <c r="G78" s="54"/>
      <c r="H78" s="70">
        <f>IFERROR(H76/H77,0)</f>
        <v>0</v>
      </c>
      <c r="I78" s="69" t="s">
        <v>18</v>
      </c>
      <c r="J78" s="54"/>
      <c r="K78" s="54"/>
      <c r="L78" s="54"/>
      <c r="M78" s="54"/>
      <c r="N78" s="54"/>
      <c r="O78" s="54"/>
      <c r="P78" s="54"/>
      <c r="Q78" s="54"/>
      <c r="R78" s="54"/>
      <c r="S78" s="54"/>
      <c r="T78" s="54"/>
      <c r="U78" s="54"/>
      <c r="V78" s="54"/>
      <c r="W78" s="54"/>
      <c r="X78" s="108"/>
      <c r="Y78" s="54"/>
      <c r="Z78" s="54"/>
      <c r="AA78" s="54"/>
    </row>
    <row r="79" spans="2:30" ht="15.75" x14ac:dyDescent="0.3">
      <c r="B79" s="54"/>
      <c r="C79" s="54"/>
      <c r="D79" s="54"/>
      <c r="E79" s="54"/>
      <c r="F79" s="54"/>
      <c r="G79" s="54"/>
      <c r="H79" s="68"/>
      <c r="I79" s="69"/>
      <c r="J79" s="54"/>
      <c r="K79" s="54"/>
      <c r="L79" s="54"/>
      <c r="M79" s="54"/>
      <c r="N79" s="54"/>
      <c r="O79" s="54"/>
      <c r="P79" s="54"/>
      <c r="Q79" s="54"/>
      <c r="R79" s="54"/>
      <c r="S79" s="54"/>
      <c r="T79" s="54"/>
      <c r="U79" s="54"/>
      <c r="V79" s="54"/>
      <c r="W79" s="54"/>
      <c r="X79" s="108"/>
      <c r="Y79" s="54"/>
      <c r="Z79" s="54"/>
      <c r="AA79" s="54"/>
    </row>
    <row r="80" spans="2:30" ht="18.75" x14ac:dyDescent="0.4">
      <c r="B80" s="63" t="s">
        <v>25</v>
      </c>
      <c r="C80" s="54"/>
      <c r="D80" s="54"/>
      <c r="E80" s="54"/>
      <c r="F80" s="54"/>
      <c r="G80" s="54"/>
      <c r="H80" s="68"/>
      <c r="I80" s="69"/>
      <c r="J80" s="54"/>
      <c r="K80" s="54"/>
      <c r="L80" s="54"/>
      <c r="M80" s="54"/>
      <c r="N80" s="54"/>
      <c r="O80" s="54"/>
      <c r="P80" s="54"/>
      <c r="Q80" s="54"/>
      <c r="R80" s="54"/>
      <c r="S80" s="54"/>
      <c r="T80" s="54"/>
      <c r="U80" s="54"/>
      <c r="V80" s="54"/>
      <c r="W80" s="54"/>
      <c r="X80" s="108"/>
      <c r="Y80" s="54"/>
      <c r="Z80" s="54"/>
      <c r="AA80" s="54"/>
    </row>
    <row r="81" spans="2:27" ht="15.75" x14ac:dyDescent="0.3">
      <c r="B81" s="54" t="s">
        <v>22</v>
      </c>
      <c r="C81" s="54"/>
      <c r="D81" s="54"/>
      <c r="E81" s="54"/>
      <c r="F81" s="54"/>
      <c r="G81" s="54"/>
      <c r="H81" s="68">
        <f>SUMIFS(H:H,B:B,"Nettorechnungsbetrag (Erdgas)")</f>
        <v>0</v>
      </c>
      <c r="I81" s="69" t="s">
        <v>18</v>
      </c>
      <c r="J81" s="55"/>
      <c r="K81" s="54"/>
      <c r="L81" s="54"/>
      <c r="M81" s="54"/>
      <c r="N81" s="54"/>
      <c r="O81" s="54"/>
      <c r="P81" s="54"/>
      <c r="Q81" s="54"/>
      <c r="R81" s="54"/>
      <c r="S81" s="54"/>
      <c r="T81" s="54"/>
      <c r="U81" s="54"/>
      <c r="V81" s="54"/>
      <c r="W81" s="54"/>
      <c r="X81" s="108"/>
      <c r="Y81" s="54"/>
      <c r="Z81" s="54"/>
      <c r="AA81" s="54"/>
    </row>
    <row r="82" spans="2:27" ht="15.75" x14ac:dyDescent="0.3">
      <c r="B82" s="54" t="s">
        <v>26</v>
      </c>
      <c r="C82" s="54"/>
      <c r="D82" s="54"/>
      <c r="E82" s="54"/>
      <c r="F82" s="54"/>
      <c r="G82" s="54"/>
      <c r="H82" s="68">
        <f>SUMIFS(H:H,B:B,"Erdgasverbrauch in kWh*")</f>
        <v>0</v>
      </c>
      <c r="I82" s="69" t="s">
        <v>19</v>
      </c>
      <c r="J82" s="54"/>
      <c r="K82" s="54"/>
      <c r="L82" s="54"/>
      <c r="M82" s="54"/>
      <c r="N82" s="54"/>
      <c r="O82" s="54"/>
      <c r="P82" s="54"/>
      <c r="Q82" s="54"/>
      <c r="R82" s="54"/>
      <c r="S82" s="54"/>
      <c r="T82" s="54"/>
      <c r="U82" s="54"/>
      <c r="V82" s="54"/>
      <c r="W82" s="54"/>
      <c r="X82" s="108"/>
      <c r="Y82" s="54"/>
      <c r="Z82" s="54"/>
      <c r="AA82" s="54"/>
    </row>
    <row r="83" spans="2:27" ht="15.75" x14ac:dyDescent="0.3">
      <c r="B83" s="54" t="s">
        <v>24</v>
      </c>
      <c r="C83" s="54"/>
      <c r="D83" s="54"/>
      <c r="E83" s="54"/>
      <c r="F83" s="54"/>
      <c r="G83" s="54"/>
      <c r="H83" s="70">
        <f>IFERROR(H81/H82,0)</f>
        <v>0</v>
      </c>
      <c r="I83" s="69" t="s">
        <v>18</v>
      </c>
      <c r="J83" s="54"/>
      <c r="K83" s="54"/>
      <c r="L83" s="54"/>
      <c r="M83" s="54"/>
      <c r="N83" s="54"/>
      <c r="O83" s="54"/>
      <c r="P83" s="54"/>
      <c r="Q83" s="54"/>
      <c r="R83" s="54"/>
      <c r="S83" s="54"/>
      <c r="T83" s="54"/>
      <c r="U83" s="54"/>
      <c r="V83" s="54"/>
      <c r="W83" s="54"/>
      <c r="X83" s="54"/>
      <c r="Y83" s="54"/>
      <c r="Z83" s="54"/>
      <c r="AA83" s="54"/>
    </row>
    <row r="84" spans="2:27" x14ac:dyDescent="0.25">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row>
  </sheetData>
  <sheetProtection algorithmName="SHA-512" hashValue="08FxO0HzA9w3b6SfYqdL4QfzsSLxgCz0rxrV9L9j4OuzX4M5nLmvE/8Guk3LemHF/w0vBhOvR8vL2cUB7w92cA==" saltValue="GWxVBsIkAYIF6O9DAAMo4w==" spinCount="100000" sheet="1" objects="1" scenarios="1"/>
  <mergeCells count="1">
    <mergeCell ref="E9:H9"/>
  </mergeCells>
  <conditionalFormatting sqref="E9:E11">
    <cfRule type="cellIs" dxfId="12" priority="5" operator="equal">
      <formula>"Eingaben vorhanden"</formula>
    </cfRule>
    <cfRule type="cellIs" dxfId="11" priority="6" operator="equal">
      <formula>"Eingaben offen"</formula>
    </cfRule>
  </conditionalFormatting>
  <conditionalFormatting sqref="E9:E11">
    <cfRule type="cellIs" dxfId="10" priority="4" operator="equal">
      <formula>"Keine Eingaben erforderlich"</formula>
    </cfRule>
  </conditionalFormatting>
  <conditionalFormatting sqref="H6:H7">
    <cfRule type="cellIs" dxfId="9" priority="2" operator="equal">
      <formula>"Eingaben vorhanden"</formula>
    </cfRule>
    <cfRule type="cellIs" dxfId="8" priority="3" operator="equal">
      <formula>"Eingaben offen"</formula>
    </cfRule>
  </conditionalFormatting>
  <conditionalFormatting sqref="H6:H7">
    <cfRule type="cellIs" dxfId="7" priority="1" operator="equal">
      <formula>"Keine Eingaben erforderlich"</formula>
    </cfRule>
  </conditionalFormatting>
  <dataValidations count="6">
    <dataValidation type="textLength" errorStyle="information" operator="equal" allowBlank="1" showErrorMessage="1" errorTitle="Achtung" error="Bitte geben Sie nur die letzten vier Stellen Ihrer Zählpunktnummer an." sqref="V14:V15 V9:V11" xr:uid="{0C102022-D7F0-4FE6-A907-0874862506F6}">
      <formula1>4</formula1>
    </dataValidation>
    <dataValidation type="list" errorStyle="information" operator="equal" allowBlank="1" showErrorMessage="1" errorTitle="Achtung" error="Bitte geben Sie nur die letzten vier Stellen Ihrer Zählpunktnummer an." sqref="H20 H27 H34 H41 H48 H55 H62 H69" xr:uid="{D47A7FF0-39AE-414D-BFE1-B8FD1922D607}">
      <formula1>Lastprofilzähler</formula1>
    </dataValidation>
    <dataValidation type="whole" errorStyle="information" allowBlank="1" showErrorMessage="1" errorTitle="Achtung" error="Bitte geben Sie nur die letzten vier Stellen Ihrer Zählpunktnummer an." sqref="H19 H26 H33 H40 H47 H54 H61 H68" xr:uid="{0B8C04DA-3D0B-48FE-8CEF-5BD837BF1B90}">
      <formula1>0</formula1>
      <formula2>9999</formula2>
    </dataValidation>
    <dataValidation type="decimal" errorStyle="information" operator="greaterThanOrEqual" allowBlank="1" showInputMessage="1" showErrorMessage="1" errorTitle="Bitte beachten Sie" error="Negative Werte sind unzulässig" sqref="H30 H23 H36:H37 H43:H44 H50:H51 H57:H58 H64:H65 H71:H72" xr:uid="{1DC65AE9-7B77-4694-AF26-2561858F64AB}">
      <formula1>0</formula1>
    </dataValidation>
    <dataValidation type="list" allowBlank="1" showInputMessage="1" showErrorMessage="1" sqref="H21 H28 H35 H42 H49 H56 H63 H70" xr:uid="{21181204-5F11-4864-AC65-BF5B171FE484}">
      <formula1>Energieart</formula1>
    </dataValidation>
    <dataValidation type="decimal" errorStyle="information" operator="greaterThanOrEqual" allowBlank="1" showInputMessage="1" showErrorMessage="1" errorTitle="Bitte beachten Sie" error="Bitte erfassen Sie den kompletten Rechnungsbetrag (exkl. Steuern, Abgaben, Netzentgelte, etc.)." sqref="H22 H29" xr:uid="{4A1478F8-A61E-4B09-8FB7-5FBD116F12D5}">
      <formula1>1</formula1>
    </dataValidation>
  </dataValidations>
  <pageMargins left="0.7" right="0.7" top="0.78740157499999996" bottom="0.78740157499999996" header="0.3" footer="0.3"/>
  <pageSetup paperSize="9" scale="34" orientation="portrait" r:id="rId1"/>
  <rowBreaks count="1" manualBreakCount="1">
    <brk id="45"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5A296-8EBB-42FF-AE7E-01F1F07A4B98}">
  <sheetPr codeName="Tabelle3"/>
  <dimension ref="A2:Z87"/>
  <sheetViews>
    <sheetView showGridLines="0" zoomScale="85" zoomScaleNormal="85" zoomScaleSheetLayoutView="25" workbookViewId="0">
      <selection activeCell="H13" sqref="H13"/>
    </sheetView>
  </sheetViews>
  <sheetFormatPr baseColWidth="10" defaultColWidth="10.85546875" defaultRowHeight="15" x14ac:dyDescent="0.25"/>
  <cols>
    <col min="1" max="1" width="2.42578125" style="43" customWidth="1"/>
    <col min="2" max="6" width="10.85546875" style="43"/>
    <col min="7" max="7" width="11.42578125" style="71"/>
    <col min="8" max="8" width="19.140625" style="43" customWidth="1"/>
    <col min="9" max="9" width="11.42578125" style="43" customWidth="1"/>
    <col min="10" max="16" width="10.85546875" style="43"/>
    <col min="17" max="17" width="19.42578125" style="43" customWidth="1"/>
    <col min="18" max="16384" width="10.85546875" style="43"/>
  </cols>
  <sheetData>
    <row r="2" spans="1:26" ht="27" x14ac:dyDescent="0.5">
      <c r="B2" s="45" t="s">
        <v>0</v>
      </c>
    </row>
    <row r="3" spans="1:26" ht="18.75" x14ac:dyDescent="0.3">
      <c r="B3" s="46" t="s">
        <v>1</v>
      </c>
    </row>
    <row r="6" spans="1:26" s="56" customFormat="1" ht="18.75" x14ac:dyDescent="0.4">
      <c r="A6" s="43"/>
      <c r="B6" s="63" t="s">
        <v>27</v>
      </c>
      <c r="C6" s="54"/>
      <c r="D6" s="54"/>
      <c r="E6" s="54"/>
      <c r="F6" s="54"/>
      <c r="G6" s="72"/>
      <c r="H6" s="54"/>
      <c r="I6" s="54"/>
      <c r="J6" s="54"/>
      <c r="K6" s="54"/>
      <c r="L6" s="54"/>
      <c r="M6" s="54"/>
      <c r="N6" s="54"/>
      <c r="O6" s="54"/>
      <c r="P6" s="54"/>
      <c r="Q6" s="54"/>
      <c r="R6" s="54"/>
      <c r="S6" s="54"/>
      <c r="T6" s="54"/>
      <c r="U6" s="54"/>
      <c r="V6" s="54"/>
      <c r="W6" s="54"/>
      <c r="X6" s="54"/>
    </row>
    <row r="7" spans="1:26" s="56" customFormat="1" x14ac:dyDescent="0.25">
      <c r="A7" s="43"/>
      <c r="B7" s="54"/>
      <c r="C7" s="54"/>
      <c r="D7" s="54"/>
      <c r="E7" s="54"/>
      <c r="F7" s="54"/>
      <c r="G7" s="72"/>
      <c r="H7" s="54"/>
      <c r="I7" s="54"/>
      <c r="J7" s="54"/>
      <c r="K7" s="54"/>
      <c r="L7" s="54"/>
      <c r="M7" s="54"/>
      <c r="N7" s="54"/>
      <c r="O7" s="54"/>
      <c r="P7" s="54"/>
      <c r="Q7" s="54"/>
      <c r="R7" s="54"/>
      <c r="S7" s="54"/>
      <c r="T7" s="54"/>
      <c r="U7" s="54"/>
      <c r="V7" s="54"/>
      <c r="W7" s="54"/>
      <c r="X7" s="54"/>
    </row>
    <row r="8" spans="1:26" s="56" customFormat="1" x14ac:dyDescent="0.25">
      <c r="A8" s="43"/>
      <c r="B8" s="54" t="s">
        <v>28</v>
      </c>
      <c r="C8" s="54"/>
      <c r="D8" s="54"/>
      <c r="E8" s="54"/>
      <c r="F8" s="54"/>
      <c r="G8" s="72"/>
      <c r="H8" s="54"/>
      <c r="I8" s="54"/>
      <c r="J8" s="54"/>
      <c r="K8" s="54"/>
      <c r="L8" s="54"/>
      <c r="M8" s="54"/>
      <c r="N8" s="54"/>
      <c r="O8" s="54"/>
      <c r="P8" s="54"/>
      <c r="Q8" s="54"/>
      <c r="R8" s="54"/>
      <c r="S8" s="54"/>
      <c r="T8" s="54"/>
      <c r="U8" s="54"/>
      <c r="V8" s="73"/>
      <c r="W8" s="54"/>
      <c r="X8" s="54"/>
    </row>
    <row r="9" spans="1:26" s="56" customFormat="1" x14ac:dyDescent="0.25">
      <c r="A9" s="43"/>
      <c r="B9" s="54" t="s">
        <v>9</v>
      </c>
      <c r="C9" s="54"/>
      <c r="D9" s="54"/>
      <c r="E9" s="54"/>
      <c r="F9" s="54"/>
      <c r="G9" s="72"/>
      <c r="H9" s="54"/>
      <c r="I9" s="54"/>
      <c r="J9" s="54"/>
      <c r="K9" s="54"/>
      <c r="L9" s="54"/>
      <c r="M9" s="54"/>
      <c r="N9" s="54"/>
      <c r="O9" s="54"/>
      <c r="P9" s="54"/>
      <c r="Q9" s="54"/>
      <c r="R9" s="54"/>
      <c r="S9" s="54"/>
      <c r="T9" s="54"/>
      <c r="U9" s="54"/>
      <c r="V9" s="73"/>
      <c r="W9" s="54"/>
      <c r="X9" s="54"/>
    </row>
    <row r="10" spans="1:26" s="56" customFormat="1" ht="15.75" thickBot="1" x14ac:dyDescent="0.3">
      <c r="A10" s="43"/>
      <c r="B10" s="64"/>
      <c r="C10" s="64"/>
      <c r="D10" s="64"/>
      <c r="E10" s="64"/>
      <c r="F10" s="64"/>
      <c r="G10" s="74"/>
      <c r="H10" s="64"/>
      <c r="I10" s="64"/>
      <c r="J10" s="64"/>
      <c r="K10" s="64"/>
      <c r="L10" s="64"/>
      <c r="M10" s="64"/>
      <c r="N10" s="64"/>
      <c r="O10" s="64"/>
      <c r="P10" s="64"/>
      <c r="Q10" s="64"/>
      <c r="R10" s="64"/>
      <c r="S10" s="64"/>
      <c r="T10" s="64"/>
      <c r="U10" s="64"/>
      <c r="V10" s="64"/>
      <c r="W10" s="64"/>
      <c r="X10" s="64"/>
    </row>
    <row r="11" spans="1:26" x14ac:dyDescent="0.25">
      <c r="B11" s="53"/>
      <c r="C11" s="53"/>
      <c r="D11" s="53"/>
      <c r="E11" s="53"/>
      <c r="F11" s="53"/>
      <c r="G11" s="53"/>
      <c r="H11" s="53"/>
      <c r="I11" s="53"/>
      <c r="J11" s="53"/>
      <c r="K11" s="53"/>
      <c r="L11" s="53"/>
      <c r="M11" s="53"/>
      <c r="N11" s="53"/>
      <c r="O11" s="53"/>
      <c r="P11" s="53"/>
      <c r="Q11" s="53"/>
      <c r="R11" s="53"/>
      <c r="S11" s="53"/>
      <c r="T11" s="53"/>
      <c r="U11" s="53"/>
      <c r="V11" s="53"/>
      <c r="W11" s="53"/>
      <c r="X11" s="53"/>
      <c r="Y11" s="56"/>
      <c r="Z11" s="56"/>
    </row>
    <row r="12" spans="1:26" s="56" customFormat="1" ht="19.5" thickBot="1" x14ac:dyDescent="0.45">
      <c r="A12" s="43"/>
      <c r="B12" s="63" t="s">
        <v>10</v>
      </c>
      <c r="C12" s="54"/>
      <c r="D12" s="54"/>
      <c r="E12" s="54"/>
      <c r="F12" s="54"/>
      <c r="G12" s="54"/>
      <c r="H12" s="54"/>
      <c r="I12" s="75">
        <v>44593</v>
      </c>
      <c r="J12" s="75">
        <v>44621</v>
      </c>
      <c r="K12" s="75">
        <v>44652</v>
      </c>
      <c r="L12" s="75">
        <v>44682</v>
      </c>
      <c r="M12" s="75">
        <v>44713</v>
      </c>
      <c r="N12" s="75">
        <v>44743</v>
      </c>
      <c r="O12" s="75">
        <v>44774</v>
      </c>
      <c r="P12" s="75">
        <v>44805</v>
      </c>
      <c r="Q12" s="54"/>
      <c r="R12" s="76"/>
      <c r="S12" s="76"/>
      <c r="T12" s="76"/>
      <c r="U12" s="76"/>
      <c r="V12" s="76"/>
      <c r="W12" s="76"/>
      <c r="X12" s="54"/>
    </row>
    <row r="13" spans="1:26" s="56" customFormat="1" ht="16.5" thickBot="1" x14ac:dyDescent="0.35">
      <c r="A13" s="43"/>
      <c r="B13" s="54" t="s">
        <v>29</v>
      </c>
      <c r="C13" s="54"/>
      <c r="D13" s="54"/>
      <c r="E13" s="54"/>
      <c r="F13" s="54"/>
      <c r="G13" s="54"/>
      <c r="H13" s="96"/>
      <c r="I13" s="77"/>
      <c r="J13" s="78"/>
      <c r="K13" s="78"/>
      <c r="L13" s="78"/>
      <c r="M13" s="78"/>
      <c r="N13" s="78"/>
      <c r="O13" s="78"/>
      <c r="P13" s="78"/>
      <c r="Q13" s="55" t="s">
        <v>5</v>
      </c>
      <c r="R13" s="54" t="s">
        <v>30</v>
      </c>
      <c r="S13" s="76"/>
      <c r="T13" s="76"/>
      <c r="U13" s="76"/>
      <c r="V13" s="76"/>
      <c r="W13" s="76"/>
      <c r="X13" s="54"/>
    </row>
    <row r="14" spans="1:26" s="56" customFormat="1" ht="16.5" thickBot="1" x14ac:dyDescent="0.35">
      <c r="A14" s="43"/>
      <c r="B14" s="54" t="s">
        <v>13</v>
      </c>
      <c r="C14" s="54"/>
      <c r="D14" s="54"/>
      <c r="E14" s="54"/>
      <c r="F14" s="54"/>
      <c r="G14" s="54"/>
      <c r="H14" s="97">
        <f>IFERROR(VLOOKUP(H13,'1 - Strom und Erdgas 2021'!H:AA,17,FALSE),"")</f>
        <v>0</v>
      </c>
      <c r="I14" s="77"/>
      <c r="J14" s="78"/>
      <c r="K14" s="78"/>
      <c r="L14" s="78"/>
      <c r="M14" s="78"/>
      <c r="N14" s="78"/>
      <c r="O14" s="78"/>
      <c r="P14" s="78"/>
      <c r="Q14" s="55"/>
      <c r="R14" s="54"/>
      <c r="S14" s="76"/>
      <c r="T14" s="76"/>
      <c r="U14" s="76"/>
      <c r="V14" s="76"/>
      <c r="W14" s="76"/>
      <c r="X14" s="54"/>
    </row>
    <row r="15" spans="1:26" s="56" customFormat="1" ht="16.5" thickBot="1" x14ac:dyDescent="0.35">
      <c r="A15" s="43"/>
      <c r="B15" s="54" t="s">
        <v>16</v>
      </c>
      <c r="C15" s="54"/>
      <c r="D15" s="54"/>
      <c r="E15" s="54"/>
      <c r="F15" s="54"/>
      <c r="G15" s="54"/>
      <c r="H15" s="98">
        <f>IFERROR(VLOOKUP(H13,'1 - Strom und Erdgas 2021'!H:AA,18,FALSE),"")</f>
        <v>0</v>
      </c>
      <c r="I15" s="79"/>
      <c r="J15" s="80"/>
      <c r="K15" s="80"/>
      <c r="L15" s="80"/>
      <c r="M15" s="80"/>
      <c r="N15" s="80"/>
      <c r="O15" s="80"/>
      <c r="P15" s="80"/>
      <c r="Q15" s="55" t="s">
        <v>5</v>
      </c>
      <c r="R15" s="54" t="s">
        <v>17</v>
      </c>
      <c r="S15" s="76"/>
      <c r="T15" s="76"/>
      <c r="U15" s="76"/>
      <c r="V15" s="76"/>
      <c r="W15" s="76"/>
      <c r="X15" s="54"/>
    </row>
    <row r="16" spans="1:26" s="56" customFormat="1" ht="16.5" thickBot="1" x14ac:dyDescent="0.35">
      <c r="A16" s="43"/>
      <c r="B16" s="54" t="str">
        <f>IF(H15="Erdgas","Arbeitspreis pro kWh Erdgas in EUR","Arbeitspreis pro kWh Strom in EUR")</f>
        <v>Arbeitspreis pro kWh Strom in EUR</v>
      </c>
      <c r="C16" s="54"/>
      <c r="D16" s="54"/>
      <c r="E16" s="54"/>
      <c r="F16" s="54"/>
      <c r="G16" s="81">
        <f>IFERROR(SUMPRODUCT(I16:P16,I17:P17),"")</f>
        <v>0</v>
      </c>
      <c r="H16" s="54"/>
      <c r="I16" s="99"/>
      <c r="J16" s="99"/>
      <c r="K16" s="99"/>
      <c r="L16" s="99"/>
      <c r="M16" s="99"/>
      <c r="N16" s="99"/>
      <c r="O16" s="99"/>
      <c r="P16" s="99"/>
      <c r="Q16" s="55" t="s">
        <v>5</v>
      </c>
      <c r="R16" s="54" t="str">
        <f>IF(H15="Erdgas","Erdgaskosten exkl. Steuern, Abgaben, Netzentgelte, etc.","Stromkosten exkl. Steuern, Abgaben, Netzentgelte, etc.")</f>
        <v>Stromkosten exkl. Steuern, Abgaben, Netzentgelte, etc.</v>
      </c>
      <c r="S16" s="54"/>
      <c r="T16" s="54"/>
      <c r="U16" s="82"/>
      <c r="V16" s="68"/>
      <c r="W16" s="69"/>
      <c r="X16" s="54"/>
    </row>
    <row r="17" spans="1:26" s="56" customFormat="1" ht="16.5" thickBot="1" x14ac:dyDescent="0.35">
      <c r="A17" s="43"/>
      <c r="B17" s="54" t="str">
        <f>IF(AND(H15="Erdgas",H14="Nein"),"Aliquoter Erdgasverbrauch in kWh von 1. Februar bis 30. September 2022",IF(H15="Erdgas","Erdgasverbrauch in kWh von 1. Februar bis 30. September 2022",IF(AND(H15="Strom",H14="Nein"),"Aliquoter Stromverbrauch in kWh von 1. Februar bis 30. September 2022","Stromverbrauch in kWh von 1. Februar bis 30. September 2022")))</f>
        <v>Stromverbrauch in kWh von 1. Februar bis 30. September 2022</v>
      </c>
      <c r="C17" s="54"/>
      <c r="D17" s="54"/>
      <c r="E17" s="54"/>
      <c r="F17" s="54"/>
      <c r="G17" s="54"/>
      <c r="H17" s="66">
        <f>SUM(I17:P17)</f>
        <v>0</v>
      </c>
      <c r="I17" s="100" t="str">
        <f>IFERROR(IF(H14="Nein",VLOOKUP(H13,'1 - Strom und Erdgas 2021'!H:AA,20,FALSE)/12,""),"")</f>
        <v/>
      </c>
      <c r="J17" s="100" t="str">
        <f>IFERROR(IF(H14="Nein",VLOOKUP(H13,'1 - Strom und Erdgas 2021'!H:AA,20,FALSE)/12,""),"")</f>
        <v/>
      </c>
      <c r="K17" s="100" t="str">
        <f>IFERROR(IF(H14="Nein",VLOOKUP(H13,'1 - Strom und Erdgas 2021'!H:AA,20,FALSE)/12,""),"")</f>
        <v/>
      </c>
      <c r="L17" s="100" t="str">
        <f>IFERROR(IF(H14="Nein",VLOOKUP(H13,'1 - Strom und Erdgas 2021'!H:AA,20,FALSE)/12,""),"")</f>
        <v/>
      </c>
      <c r="M17" s="100" t="str">
        <f>IFERROR(IF(H14="Nein",VLOOKUP(H13,'1 - Strom und Erdgas 2021'!H:AA,20,FALSE)/12,""),"")</f>
        <v/>
      </c>
      <c r="N17" s="100" t="str">
        <f>IFERROR(IF(H14="Nein",VLOOKUP(H13,'1 - Strom und Erdgas 2021'!H:AA,20,FALSE)/12,""),"")</f>
        <v/>
      </c>
      <c r="O17" s="100" t="str">
        <f>IFERROR(IF(H14="Nein",VLOOKUP(H13,'1 - Strom und Erdgas 2021'!H:AA,20,FALSE)/12,""),"")</f>
        <v/>
      </c>
      <c r="P17" s="100" t="str">
        <f>IFERROR(IF(H14="Nein",VLOOKUP(H13,'1 - Strom und Erdgas 2021'!H:AA,20,FALSE)/12,""),"")</f>
        <v/>
      </c>
      <c r="Q17" s="55" t="s">
        <v>5</v>
      </c>
      <c r="R17" s="83" t="str">
        <f>IFERROR(IF(H14="Nein","Vorbefüllte Verbrauchswerte wurden aliquot (d.h. 1/12) aus dem Jahr 2021 übernommen.","Bitte ergänzen Sie die monatlichen Verbrauchswerte gem. Lastprofilzähler"),"")</f>
        <v>Bitte ergänzen Sie die monatlichen Verbrauchswerte gem. Lastprofilzähler</v>
      </c>
      <c r="S17" s="84"/>
      <c r="T17" s="84"/>
      <c r="U17" s="84"/>
      <c r="V17" s="84"/>
      <c r="W17" s="84"/>
      <c r="X17" s="84"/>
    </row>
    <row r="18" spans="1:26" x14ac:dyDescent="0.25">
      <c r="B18" s="53"/>
      <c r="C18" s="53"/>
      <c r="D18" s="53"/>
      <c r="E18" s="53"/>
      <c r="F18" s="53"/>
      <c r="G18" s="53"/>
      <c r="H18" s="53"/>
      <c r="I18" s="53"/>
      <c r="J18" s="53"/>
      <c r="K18" s="53"/>
      <c r="L18" s="53"/>
      <c r="M18" s="53"/>
      <c r="N18" s="53"/>
      <c r="O18" s="53"/>
      <c r="P18" s="53"/>
      <c r="Q18" s="53"/>
      <c r="R18" s="53"/>
      <c r="S18" s="53"/>
      <c r="T18" s="53"/>
      <c r="U18" s="53"/>
      <c r="V18" s="53"/>
      <c r="W18" s="53"/>
      <c r="X18" s="53"/>
      <c r="Y18" s="56"/>
      <c r="Z18" s="56"/>
    </row>
    <row r="19" spans="1:26" s="56" customFormat="1" ht="19.5" thickBot="1" x14ac:dyDescent="0.45">
      <c r="A19" s="43"/>
      <c r="B19" s="63" t="s">
        <v>10</v>
      </c>
      <c r="C19" s="54"/>
      <c r="D19" s="54"/>
      <c r="E19" s="54"/>
      <c r="F19" s="54"/>
      <c r="G19" s="54"/>
      <c r="H19" s="54"/>
      <c r="I19" s="75">
        <v>44593</v>
      </c>
      <c r="J19" s="75">
        <v>44621</v>
      </c>
      <c r="K19" s="75">
        <v>44652</v>
      </c>
      <c r="L19" s="75">
        <v>44682</v>
      </c>
      <c r="M19" s="75">
        <v>44713</v>
      </c>
      <c r="N19" s="75">
        <v>44743</v>
      </c>
      <c r="O19" s="75">
        <v>44774</v>
      </c>
      <c r="P19" s="75">
        <v>44805</v>
      </c>
      <c r="Q19" s="54"/>
      <c r="R19" s="76"/>
      <c r="S19" s="76"/>
      <c r="T19" s="76"/>
      <c r="U19" s="76"/>
      <c r="V19" s="76"/>
      <c r="W19" s="76"/>
      <c r="X19" s="54"/>
    </row>
    <row r="20" spans="1:26" s="56" customFormat="1" ht="16.5" thickBot="1" x14ac:dyDescent="0.35">
      <c r="A20" s="43"/>
      <c r="B20" s="54" t="s">
        <v>29</v>
      </c>
      <c r="C20" s="54"/>
      <c r="D20" s="54"/>
      <c r="E20" s="54"/>
      <c r="F20" s="54"/>
      <c r="G20" s="54"/>
      <c r="H20" s="96"/>
      <c r="I20" s="77"/>
      <c r="J20" s="78"/>
      <c r="K20" s="78"/>
      <c r="L20" s="78"/>
      <c r="M20" s="78"/>
      <c r="N20" s="78"/>
      <c r="O20" s="78"/>
      <c r="P20" s="78"/>
      <c r="Q20" s="55" t="s">
        <v>5</v>
      </c>
      <c r="R20" s="54" t="s">
        <v>30</v>
      </c>
      <c r="S20" s="76"/>
      <c r="T20" s="76"/>
      <c r="U20" s="76"/>
      <c r="V20" s="76"/>
      <c r="W20" s="76"/>
      <c r="X20" s="54"/>
    </row>
    <row r="21" spans="1:26" s="56" customFormat="1" ht="16.5" thickBot="1" x14ac:dyDescent="0.35">
      <c r="A21" s="43"/>
      <c r="B21" s="54" t="s">
        <v>13</v>
      </c>
      <c r="C21" s="54"/>
      <c r="D21" s="54"/>
      <c r="E21" s="54"/>
      <c r="F21" s="54"/>
      <c r="G21" s="54"/>
      <c r="H21" s="97">
        <f>IFERROR(VLOOKUP(H20,'1 - Strom und Erdgas 2021'!H:AA,17,FALSE),"")</f>
        <v>0</v>
      </c>
      <c r="I21" s="77"/>
      <c r="J21" s="78"/>
      <c r="K21" s="78"/>
      <c r="L21" s="78"/>
      <c r="M21" s="78"/>
      <c r="N21" s="78"/>
      <c r="O21" s="78"/>
      <c r="P21" s="78"/>
      <c r="Q21" s="55"/>
      <c r="R21" s="54"/>
      <c r="S21" s="76"/>
      <c r="T21" s="76"/>
      <c r="U21" s="76"/>
      <c r="V21" s="76"/>
      <c r="W21" s="76"/>
      <c r="X21" s="54"/>
    </row>
    <row r="22" spans="1:26" s="56" customFormat="1" ht="16.5" thickBot="1" x14ac:dyDescent="0.35">
      <c r="A22" s="43"/>
      <c r="B22" s="54" t="s">
        <v>16</v>
      </c>
      <c r="C22" s="54"/>
      <c r="D22" s="54"/>
      <c r="E22" s="54"/>
      <c r="F22" s="54"/>
      <c r="G22" s="54"/>
      <c r="H22" s="98">
        <f>IFERROR(VLOOKUP(H20,'1 - Strom und Erdgas 2021'!H:AA,18,FALSE),"")</f>
        <v>0</v>
      </c>
      <c r="I22" s="79"/>
      <c r="J22" s="80"/>
      <c r="K22" s="80"/>
      <c r="L22" s="80"/>
      <c r="M22" s="80"/>
      <c r="N22" s="80"/>
      <c r="O22" s="80"/>
      <c r="P22" s="80"/>
      <c r="Q22" s="55" t="s">
        <v>5</v>
      </c>
      <c r="R22" s="54" t="s">
        <v>17</v>
      </c>
      <c r="S22" s="76"/>
      <c r="T22" s="76"/>
      <c r="U22" s="76"/>
      <c r="V22" s="76"/>
      <c r="W22" s="76"/>
      <c r="X22" s="54"/>
    </row>
    <row r="23" spans="1:26" s="56" customFormat="1" ht="16.5" thickBot="1" x14ac:dyDescent="0.35">
      <c r="A23" s="43"/>
      <c r="B23" s="54" t="str">
        <f>IF(H22="Erdgas","Arbeitspreis pro kWh Erdgas in EUR","Arbeitspreis pro kWh Strom in EUR")</f>
        <v>Arbeitspreis pro kWh Strom in EUR</v>
      </c>
      <c r="C23" s="54"/>
      <c r="D23" s="54"/>
      <c r="E23" s="54"/>
      <c r="F23" s="54"/>
      <c r="G23" s="81">
        <f>IFERROR(SUMPRODUCT(I23:P23,I24:P24),"")</f>
        <v>0</v>
      </c>
      <c r="H23" s="54"/>
      <c r="I23" s="99"/>
      <c r="J23" s="99"/>
      <c r="K23" s="99"/>
      <c r="L23" s="99"/>
      <c r="M23" s="99"/>
      <c r="N23" s="99"/>
      <c r="O23" s="99"/>
      <c r="P23" s="99"/>
      <c r="Q23" s="55" t="s">
        <v>5</v>
      </c>
      <c r="R23" s="54" t="str">
        <f>IF(H22="Erdgas","Erdgaskosten exkl. Steuern, Abgaben, Netzentgelte, etc.","Stromkosten exkl. Steuern, Abgaben, Netzentgelte, etc.")</f>
        <v>Stromkosten exkl. Steuern, Abgaben, Netzentgelte, etc.</v>
      </c>
      <c r="S23" s="54"/>
      <c r="T23" s="54"/>
      <c r="U23" s="82"/>
      <c r="V23" s="68"/>
      <c r="W23" s="69"/>
      <c r="X23" s="54"/>
    </row>
    <row r="24" spans="1:26" s="56" customFormat="1" ht="16.5" thickBot="1" x14ac:dyDescent="0.35">
      <c r="A24" s="43"/>
      <c r="B24" s="54" t="str">
        <f>IF(AND(H22="Erdgas",H21="Nein"),"Aliquoter Erdgasverbrauch in kWh von 1. Februar bis 30. September 2022",IF(H22="Erdgas","Erdgasverbrauch in kWh von 1. Februar bis 30. September 2022",IF(AND(H22="Strom",H21="Nein"),"Aliquoter Stromverbrauch in kWh von 1. Februar bis 30. September 2022","Stromverbrauch in kWh von 1. Februar bis 30. September 2022")))</f>
        <v>Stromverbrauch in kWh von 1. Februar bis 30. September 2022</v>
      </c>
      <c r="C24" s="54"/>
      <c r="D24" s="54"/>
      <c r="E24" s="54"/>
      <c r="F24" s="54"/>
      <c r="G24" s="54"/>
      <c r="H24" s="66">
        <f>SUM(I24:P24)</f>
        <v>0</v>
      </c>
      <c r="I24" s="100" t="str">
        <f>IFERROR(IF($H21="Nein",VLOOKUP($H20,'1 - Strom und Erdgas 2021'!$H:$AA,20,FALSE)/12,""),"")</f>
        <v/>
      </c>
      <c r="J24" s="100" t="str">
        <f>IFERROR(IF($H21="Nein",VLOOKUP($H20,'1 - Strom und Erdgas 2021'!$H:$AA,20,FALSE)/12,""),"")</f>
        <v/>
      </c>
      <c r="K24" s="100" t="str">
        <f>IFERROR(IF($H21="Nein",VLOOKUP($H20,'1 - Strom und Erdgas 2021'!$H:$AA,20,FALSE)/12,""),"")</f>
        <v/>
      </c>
      <c r="L24" s="100" t="str">
        <f>IFERROR(IF($H21="Nein",VLOOKUP($H20,'1 - Strom und Erdgas 2021'!$H:$AA,20,FALSE)/12,""),"")</f>
        <v/>
      </c>
      <c r="M24" s="100" t="str">
        <f>IFERROR(IF($H21="Nein",VLOOKUP($H20,'1 - Strom und Erdgas 2021'!$H:$AA,20,FALSE)/12,""),"")</f>
        <v/>
      </c>
      <c r="N24" s="100" t="str">
        <f>IFERROR(IF($H21="Nein",VLOOKUP($H20,'1 - Strom und Erdgas 2021'!$H:$AA,20,FALSE)/12,""),"")</f>
        <v/>
      </c>
      <c r="O24" s="100" t="str">
        <f>IFERROR(IF($H21="Nein",VLOOKUP($H20,'1 - Strom und Erdgas 2021'!$H:$AA,20,FALSE)/12,""),"")</f>
        <v/>
      </c>
      <c r="P24" s="100" t="str">
        <f>IFERROR(IF($H21="Nein",VLOOKUP($H20,'1 - Strom und Erdgas 2021'!$H:$AA,20,FALSE)/12,""),"")</f>
        <v/>
      </c>
      <c r="Q24" s="55" t="s">
        <v>5</v>
      </c>
      <c r="R24" s="83" t="str">
        <f>IFERROR(IF(H21="Nein","Vorbefüllte Verbrauchswerte wurden aliquot (d.h. 1/12) aus dem Jahr 2021 übernommen.","Bitte ergänzen Sie die monatlichen Verbrauchswerte gem. Lastprofilzähler"),"")</f>
        <v>Bitte ergänzen Sie die monatlichen Verbrauchswerte gem. Lastprofilzähler</v>
      </c>
      <c r="S24" s="84"/>
      <c r="T24" s="84"/>
      <c r="U24" s="84"/>
      <c r="V24" s="84"/>
      <c r="W24" s="84"/>
      <c r="X24" s="84"/>
    </row>
    <row r="25" spans="1:26" x14ac:dyDescent="0.25">
      <c r="B25" s="53"/>
      <c r="C25" s="53"/>
      <c r="D25" s="53"/>
      <c r="E25" s="53"/>
      <c r="F25" s="53"/>
      <c r="G25" s="53"/>
      <c r="H25" s="53"/>
      <c r="I25" s="53"/>
      <c r="J25" s="53"/>
      <c r="K25" s="53"/>
      <c r="L25" s="53"/>
      <c r="M25" s="53"/>
      <c r="N25" s="53"/>
      <c r="O25" s="53"/>
      <c r="P25" s="53"/>
      <c r="Q25" s="53"/>
      <c r="R25" s="53"/>
      <c r="S25" s="53"/>
      <c r="T25" s="53"/>
      <c r="U25" s="53"/>
      <c r="V25" s="53"/>
      <c r="W25" s="53"/>
      <c r="X25" s="53"/>
      <c r="Y25" s="56"/>
      <c r="Z25" s="56"/>
    </row>
    <row r="26" spans="1:26" s="56" customFormat="1" ht="19.5" thickBot="1" x14ac:dyDescent="0.45">
      <c r="A26" s="43"/>
      <c r="B26" s="63" t="s">
        <v>10</v>
      </c>
      <c r="C26" s="54"/>
      <c r="D26" s="54"/>
      <c r="E26" s="54"/>
      <c r="F26" s="54"/>
      <c r="G26" s="54"/>
      <c r="H26" s="54"/>
      <c r="I26" s="75">
        <v>44593</v>
      </c>
      <c r="J26" s="75">
        <v>44621</v>
      </c>
      <c r="K26" s="75">
        <v>44652</v>
      </c>
      <c r="L26" s="75">
        <v>44682</v>
      </c>
      <c r="M26" s="75">
        <v>44713</v>
      </c>
      <c r="N26" s="75">
        <v>44743</v>
      </c>
      <c r="O26" s="75">
        <v>44774</v>
      </c>
      <c r="P26" s="75">
        <v>44805</v>
      </c>
      <c r="Q26" s="54"/>
      <c r="R26" s="76"/>
      <c r="S26" s="76"/>
      <c r="T26" s="76"/>
      <c r="U26" s="76"/>
      <c r="V26" s="76"/>
      <c r="W26" s="76"/>
      <c r="X26" s="54"/>
    </row>
    <row r="27" spans="1:26" s="56" customFormat="1" ht="16.5" thickBot="1" x14ac:dyDescent="0.35">
      <c r="A27" s="43"/>
      <c r="B27" s="54" t="s">
        <v>29</v>
      </c>
      <c r="C27" s="54"/>
      <c r="D27" s="54"/>
      <c r="E27" s="54"/>
      <c r="F27" s="54"/>
      <c r="G27" s="54"/>
      <c r="H27" s="96"/>
      <c r="I27" s="77"/>
      <c r="J27" s="78"/>
      <c r="K27" s="78"/>
      <c r="L27" s="78"/>
      <c r="M27" s="78"/>
      <c r="N27" s="78"/>
      <c r="O27" s="78"/>
      <c r="P27" s="78"/>
      <c r="Q27" s="55" t="s">
        <v>5</v>
      </c>
      <c r="R27" s="54" t="s">
        <v>30</v>
      </c>
      <c r="S27" s="76"/>
      <c r="T27" s="76"/>
      <c r="U27" s="76"/>
      <c r="V27" s="76"/>
      <c r="W27" s="76"/>
      <c r="X27" s="54"/>
    </row>
    <row r="28" spans="1:26" s="56" customFormat="1" ht="16.5" thickBot="1" x14ac:dyDescent="0.35">
      <c r="A28" s="43"/>
      <c r="B28" s="54" t="s">
        <v>13</v>
      </c>
      <c r="C28" s="54"/>
      <c r="D28" s="54"/>
      <c r="E28" s="54"/>
      <c r="F28" s="54"/>
      <c r="G28" s="54"/>
      <c r="H28" s="97">
        <f>IFERROR(VLOOKUP(H27,'1 - Strom und Erdgas 2021'!H:AA,17,FALSE),"")</f>
        <v>0</v>
      </c>
      <c r="I28" s="77"/>
      <c r="J28" s="78"/>
      <c r="K28" s="78"/>
      <c r="L28" s="78"/>
      <c r="M28" s="78"/>
      <c r="N28" s="78"/>
      <c r="O28" s="78"/>
      <c r="P28" s="78"/>
      <c r="Q28" s="55"/>
      <c r="R28" s="54"/>
      <c r="S28" s="76"/>
      <c r="T28" s="76"/>
      <c r="U28" s="76"/>
      <c r="V28" s="76"/>
      <c r="W28" s="76"/>
      <c r="X28" s="54"/>
    </row>
    <row r="29" spans="1:26" s="56" customFormat="1" ht="16.5" thickBot="1" x14ac:dyDescent="0.35">
      <c r="A29" s="43"/>
      <c r="B29" s="54" t="s">
        <v>16</v>
      </c>
      <c r="C29" s="54"/>
      <c r="D29" s="54"/>
      <c r="E29" s="54"/>
      <c r="F29" s="54"/>
      <c r="G29" s="54"/>
      <c r="H29" s="98">
        <f>IFERROR(VLOOKUP(H27,'1 - Strom und Erdgas 2021'!H:AA,18,FALSE),"")</f>
        <v>0</v>
      </c>
      <c r="I29" s="79"/>
      <c r="J29" s="80"/>
      <c r="K29" s="80"/>
      <c r="L29" s="80"/>
      <c r="M29" s="80"/>
      <c r="N29" s="80"/>
      <c r="O29" s="80"/>
      <c r="P29" s="80"/>
      <c r="Q29" s="55" t="s">
        <v>5</v>
      </c>
      <c r="R29" s="54" t="s">
        <v>17</v>
      </c>
      <c r="S29" s="76"/>
      <c r="T29" s="76"/>
      <c r="U29" s="76"/>
      <c r="V29" s="76"/>
      <c r="W29" s="76"/>
      <c r="X29" s="54"/>
    </row>
    <row r="30" spans="1:26" s="56" customFormat="1" ht="16.5" thickBot="1" x14ac:dyDescent="0.35">
      <c r="A30" s="43"/>
      <c r="B30" s="54" t="str">
        <f>IF(H29="Erdgas","Arbeitspreis pro kWh Erdgas in EUR","Arbeitspreis pro kWh Strom in EUR")</f>
        <v>Arbeitspreis pro kWh Strom in EUR</v>
      </c>
      <c r="C30" s="54"/>
      <c r="D30" s="54"/>
      <c r="E30" s="54"/>
      <c r="F30" s="54"/>
      <c r="G30" s="81">
        <f>IFERROR(SUMPRODUCT(I30:P30,I31:P31),"")</f>
        <v>0</v>
      </c>
      <c r="H30" s="54"/>
      <c r="I30" s="99"/>
      <c r="J30" s="99"/>
      <c r="K30" s="99"/>
      <c r="L30" s="99"/>
      <c r="M30" s="99"/>
      <c r="N30" s="99"/>
      <c r="O30" s="99"/>
      <c r="P30" s="99"/>
      <c r="Q30" s="55" t="s">
        <v>5</v>
      </c>
      <c r="R30" s="54" t="str">
        <f>IF(H29="Erdgas","Erdgaskosten exkl. Steuern, Abgaben, Netzentgelte, etc.","Stromkosten exkl. Steuern, Abgaben, Netzentgelte, etc.")</f>
        <v>Stromkosten exkl. Steuern, Abgaben, Netzentgelte, etc.</v>
      </c>
      <c r="S30" s="54"/>
      <c r="T30" s="54"/>
      <c r="U30" s="82"/>
      <c r="V30" s="68"/>
      <c r="W30" s="69"/>
      <c r="X30" s="54"/>
    </row>
    <row r="31" spans="1:26" s="56" customFormat="1" ht="16.5" thickBot="1" x14ac:dyDescent="0.35">
      <c r="A31" s="43"/>
      <c r="B31" s="54" t="str">
        <f>IF(AND(H29="Erdgas",H28="Nein"),"Aliquoter Erdgasverbrauch in kWh von 1. Februar bis 30. September 2022",IF(H29="Erdgas","Erdgasverbrauch in kWh von 1. Februar bis 30. September 2022",IF(AND(H29="Strom",H28="Nein"),"Aliquoter Stromverbrauch in kWh von 1. Februar bis 30. September 2022","Stromverbrauch in kWh von 1. Februar bis 30. September 2022")))</f>
        <v>Stromverbrauch in kWh von 1. Februar bis 30. September 2022</v>
      </c>
      <c r="C31" s="54"/>
      <c r="D31" s="54"/>
      <c r="E31" s="54"/>
      <c r="F31" s="54"/>
      <c r="G31" s="54"/>
      <c r="H31" s="66">
        <f>SUM(I31:P31)</f>
        <v>0</v>
      </c>
      <c r="I31" s="100" t="str">
        <f>IFERROR(IF(H28="Nein",VLOOKUP(H27,'1 - Strom und Erdgas 2021'!H:AA,20,FALSE)/12,""),"")</f>
        <v/>
      </c>
      <c r="J31" s="100" t="str">
        <f>IFERROR(IF(H28="Nein",VLOOKUP(H27,'1 - Strom und Erdgas 2021'!H:AA,20,FALSE)/12,""),"")</f>
        <v/>
      </c>
      <c r="K31" s="100" t="str">
        <f>IFERROR(IF(H28="Nein",VLOOKUP(H27,'1 - Strom und Erdgas 2021'!H:AA,20,FALSE)/12,""),"")</f>
        <v/>
      </c>
      <c r="L31" s="100" t="str">
        <f>IFERROR(IF(H28="Nein",VLOOKUP(H27,'1 - Strom und Erdgas 2021'!H:AA,20,FALSE)/12,""),"")</f>
        <v/>
      </c>
      <c r="M31" s="100" t="str">
        <f>IFERROR(IF(H28="Nein",VLOOKUP(H27,'1 - Strom und Erdgas 2021'!H:AA,20,FALSE)/12,""),"")</f>
        <v/>
      </c>
      <c r="N31" s="100" t="str">
        <f>IFERROR(IF(H28="Nein",VLOOKUP(H27,'1 - Strom und Erdgas 2021'!H:AA,20,FALSE)/12,""),"")</f>
        <v/>
      </c>
      <c r="O31" s="100" t="str">
        <f>IFERROR(IF(H28="Nein",VLOOKUP(H27,'1 - Strom und Erdgas 2021'!H:AA,20,FALSE)/12,""),"")</f>
        <v/>
      </c>
      <c r="P31" s="100" t="str">
        <f>IFERROR(IF(H28="Nein",VLOOKUP(H27,'1 - Strom und Erdgas 2021'!H:AA,20,FALSE)/12,""),"")</f>
        <v/>
      </c>
      <c r="Q31" s="55" t="s">
        <v>5</v>
      </c>
      <c r="R31" s="83" t="str">
        <f>IFERROR(IF(H28="Nein","Vorbefüllte Verbrauchswerte wurden aliquot (d.h. 1/12) aus dem Jahr 2021 übernommen.","Bitte ergänzen Sie die monatlichen Verbrauchswerte gem. Lastprofilzähler"),"")</f>
        <v>Bitte ergänzen Sie die monatlichen Verbrauchswerte gem. Lastprofilzähler</v>
      </c>
      <c r="S31" s="84"/>
      <c r="T31" s="84"/>
      <c r="U31" s="84"/>
      <c r="V31" s="84"/>
      <c r="W31" s="84"/>
      <c r="X31" s="84"/>
    </row>
    <row r="32" spans="1:26" x14ac:dyDescent="0.25">
      <c r="B32" s="53"/>
      <c r="C32" s="53"/>
      <c r="D32" s="53"/>
      <c r="E32" s="53"/>
      <c r="F32" s="53"/>
      <c r="G32" s="53"/>
      <c r="H32" s="53"/>
      <c r="I32" s="53"/>
      <c r="J32" s="53"/>
      <c r="K32" s="53"/>
      <c r="L32" s="53"/>
      <c r="M32" s="53"/>
      <c r="N32" s="53"/>
      <c r="O32" s="53"/>
      <c r="P32" s="53"/>
      <c r="Q32" s="53"/>
      <c r="R32" s="53"/>
      <c r="S32" s="53"/>
      <c r="T32" s="53"/>
      <c r="U32" s="53"/>
      <c r="V32" s="53"/>
      <c r="W32" s="53"/>
      <c r="X32" s="53"/>
      <c r="Y32" s="56"/>
      <c r="Z32" s="56"/>
    </row>
    <row r="33" spans="1:26" s="56" customFormat="1" ht="19.5" thickBot="1" x14ac:dyDescent="0.45">
      <c r="A33" s="43"/>
      <c r="B33" s="63" t="s">
        <v>10</v>
      </c>
      <c r="C33" s="54"/>
      <c r="D33" s="54"/>
      <c r="E33" s="54"/>
      <c r="F33" s="54"/>
      <c r="G33" s="54"/>
      <c r="H33" s="54"/>
      <c r="I33" s="75">
        <v>44593</v>
      </c>
      <c r="J33" s="75">
        <v>44621</v>
      </c>
      <c r="K33" s="75">
        <v>44652</v>
      </c>
      <c r="L33" s="75">
        <v>44682</v>
      </c>
      <c r="M33" s="75">
        <v>44713</v>
      </c>
      <c r="N33" s="75">
        <v>44743</v>
      </c>
      <c r="O33" s="75">
        <v>44774</v>
      </c>
      <c r="P33" s="75">
        <v>44805</v>
      </c>
      <c r="Q33" s="54"/>
      <c r="R33" s="76"/>
      <c r="S33" s="76"/>
      <c r="T33" s="76"/>
      <c r="U33" s="76"/>
      <c r="V33" s="76"/>
      <c r="W33" s="76"/>
      <c r="X33" s="54"/>
    </row>
    <row r="34" spans="1:26" s="56" customFormat="1" ht="16.5" thickBot="1" x14ac:dyDescent="0.35">
      <c r="A34" s="43"/>
      <c r="B34" s="54" t="s">
        <v>29</v>
      </c>
      <c r="C34" s="54"/>
      <c r="D34" s="54"/>
      <c r="E34" s="54"/>
      <c r="F34" s="54"/>
      <c r="G34" s="54"/>
      <c r="H34" s="96"/>
      <c r="I34" s="77"/>
      <c r="J34" s="78"/>
      <c r="K34" s="78"/>
      <c r="L34" s="78"/>
      <c r="M34" s="78"/>
      <c r="N34" s="78"/>
      <c r="O34" s="78"/>
      <c r="P34" s="78"/>
      <c r="Q34" s="55" t="s">
        <v>5</v>
      </c>
      <c r="R34" s="54" t="s">
        <v>30</v>
      </c>
      <c r="S34" s="76"/>
      <c r="T34" s="76"/>
      <c r="U34" s="76"/>
      <c r="V34" s="76"/>
      <c r="W34" s="76"/>
      <c r="X34" s="54"/>
    </row>
    <row r="35" spans="1:26" s="56" customFormat="1" ht="16.5" thickBot="1" x14ac:dyDescent="0.35">
      <c r="A35" s="43"/>
      <c r="B35" s="54" t="s">
        <v>13</v>
      </c>
      <c r="C35" s="54"/>
      <c r="D35" s="54"/>
      <c r="E35" s="54"/>
      <c r="F35" s="54"/>
      <c r="G35" s="54"/>
      <c r="H35" s="97">
        <f>IFERROR(VLOOKUP(H34,'1 - Strom und Erdgas 2021'!H:AA,17,FALSE),"")</f>
        <v>0</v>
      </c>
      <c r="I35" s="77"/>
      <c r="J35" s="78"/>
      <c r="K35" s="78"/>
      <c r="L35" s="78"/>
      <c r="M35" s="78"/>
      <c r="N35" s="78"/>
      <c r="O35" s="78"/>
      <c r="P35" s="78"/>
      <c r="Q35" s="55"/>
      <c r="R35" s="54"/>
      <c r="S35" s="76"/>
      <c r="T35" s="76"/>
      <c r="U35" s="76"/>
      <c r="V35" s="76"/>
      <c r="W35" s="76"/>
      <c r="X35" s="54"/>
    </row>
    <row r="36" spans="1:26" s="56" customFormat="1" ht="16.5" thickBot="1" x14ac:dyDescent="0.35">
      <c r="A36" s="43"/>
      <c r="B36" s="54" t="s">
        <v>16</v>
      </c>
      <c r="C36" s="54"/>
      <c r="D36" s="54"/>
      <c r="E36" s="54"/>
      <c r="F36" s="54"/>
      <c r="G36" s="54"/>
      <c r="H36" s="98">
        <f>IFERROR(VLOOKUP(H34,'1 - Strom und Erdgas 2021'!H:AA,18,FALSE),"")</f>
        <v>0</v>
      </c>
      <c r="I36" s="79"/>
      <c r="J36" s="80"/>
      <c r="K36" s="80"/>
      <c r="L36" s="80"/>
      <c r="M36" s="80"/>
      <c r="N36" s="80"/>
      <c r="O36" s="80"/>
      <c r="P36" s="80"/>
      <c r="Q36" s="55" t="s">
        <v>5</v>
      </c>
      <c r="R36" s="54" t="s">
        <v>17</v>
      </c>
      <c r="S36" s="76"/>
      <c r="T36" s="76"/>
      <c r="U36" s="76"/>
      <c r="V36" s="76"/>
      <c r="W36" s="76"/>
      <c r="X36" s="54"/>
    </row>
    <row r="37" spans="1:26" s="56" customFormat="1" ht="16.5" thickBot="1" x14ac:dyDescent="0.35">
      <c r="A37" s="43"/>
      <c r="B37" s="54" t="str">
        <f>IF(H36="Erdgas","Arbeitspreis pro kWh Erdgas in EUR","Arbeitspreis pro kWh Strom in EUR")</f>
        <v>Arbeitspreis pro kWh Strom in EUR</v>
      </c>
      <c r="C37" s="54"/>
      <c r="D37" s="54"/>
      <c r="E37" s="54"/>
      <c r="F37" s="54"/>
      <c r="G37" s="81">
        <f>IFERROR(SUMPRODUCT(I37:P37,I38:P38),"")</f>
        <v>0</v>
      </c>
      <c r="H37" s="54"/>
      <c r="I37" s="99"/>
      <c r="J37" s="99"/>
      <c r="K37" s="99"/>
      <c r="L37" s="99"/>
      <c r="M37" s="99"/>
      <c r="N37" s="99"/>
      <c r="O37" s="99"/>
      <c r="P37" s="99"/>
      <c r="Q37" s="55" t="s">
        <v>5</v>
      </c>
      <c r="R37" s="54" t="str">
        <f>IF(H36="Erdgas","Erdgaskosten exkl. Steuern, Abgaben, Netzentgelte, etc.","Stromkosten exkl. Steuern, Abgaben, Netzentgelte, etc.")</f>
        <v>Stromkosten exkl. Steuern, Abgaben, Netzentgelte, etc.</v>
      </c>
      <c r="S37" s="54"/>
      <c r="T37" s="54"/>
      <c r="U37" s="82"/>
      <c r="V37" s="68"/>
      <c r="W37" s="69"/>
      <c r="X37" s="54"/>
    </row>
    <row r="38" spans="1:26" s="56" customFormat="1" ht="16.5" thickBot="1" x14ac:dyDescent="0.35">
      <c r="A38" s="43"/>
      <c r="B38" s="54" t="str">
        <f>IF(AND(H36="Erdgas",H35="Nein"),"Aliquoter Erdgasverbrauch in kWh von 1. Februar bis 30. September 2022",IF(H36="Erdgas","Erdgasverbrauch in kWh von 1. Februar bis 30. September 2022",IF(AND(H36="Strom",H35="Nein"),"Aliquoter Stromverbrauch in kWh von 1. Februar bis 30. September 2022","Stromverbrauch in kWh von 1. Februar bis 30. September 2022")))</f>
        <v>Stromverbrauch in kWh von 1. Februar bis 30. September 2022</v>
      </c>
      <c r="C38" s="54"/>
      <c r="D38" s="54"/>
      <c r="E38" s="54"/>
      <c r="F38" s="54"/>
      <c r="G38" s="54"/>
      <c r="H38" s="66">
        <f>SUM(I38:P38)</f>
        <v>0</v>
      </c>
      <c r="I38" s="100" t="str">
        <f>IFERROR(IF($H35="Nein",VLOOKUP($H34,'1 - Strom und Erdgas 2021'!$H:$AA,20,FALSE)/12,""),"")</f>
        <v/>
      </c>
      <c r="J38" s="100" t="str">
        <f>IFERROR(IF($H35="Nein",VLOOKUP($H34,'1 - Strom und Erdgas 2021'!$H:$AA,20,FALSE)/12,""),"")</f>
        <v/>
      </c>
      <c r="K38" s="100" t="str">
        <f>IFERROR(IF($H35="Nein",VLOOKUP($H34,'1 - Strom und Erdgas 2021'!$H:$AA,20,FALSE)/12,""),"")</f>
        <v/>
      </c>
      <c r="L38" s="100" t="str">
        <f>IFERROR(IF($H35="Nein",VLOOKUP($H34,'1 - Strom und Erdgas 2021'!$H:$AA,20,FALSE)/12,""),"")</f>
        <v/>
      </c>
      <c r="M38" s="100" t="str">
        <f>IFERROR(IF($H35="Nein",VLOOKUP($H34,'1 - Strom und Erdgas 2021'!$H:$AA,20,FALSE)/12,""),"")</f>
        <v/>
      </c>
      <c r="N38" s="100" t="str">
        <f>IFERROR(IF($H35="Nein",VLOOKUP($H34,'1 - Strom und Erdgas 2021'!$H:$AA,20,FALSE)/12,""),"")</f>
        <v/>
      </c>
      <c r="O38" s="100" t="str">
        <f>IFERROR(IF($H35="Nein",VLOOKUP($H34,'1 - Strom und Erdgas 2021'!$H:$AA,20,FALSE)/12,""),"")</f>
        <v/>
      </c>
      <c r="P38" s="100" t="str">
        <f>IFERROR(IF($H35="Nein",VLOOKUP($H34,'1 - Strom und Erdgas 2021'!$H:$AA,20,FALSE)/12,""),"")</f>
        <v/>
      </c>
      <c r="Q38" s="55" t="s">
        <v>5</v>
      </c>
      <c r="R38" s="83" t="str">
        <f>IFERROR(IF(H35="Nein","Vorbefüllte Verbrauchswerte wurden aliquot (d.h. 1/12) aus dem Jahr 2021 übernommen.","Bitte ergänzen Sie die monatlichen Verbrauchswerte gem. Lastprofilzähler"),"")</f>
        <v>Bitte ergänzen Sie die monatlichen Verbrauchswerte gem. Lastprofilzähler</v>
      </c>
      <c r="S38" s="84"/>
      <c r="T38" s="84"/>
      <c r="U38" s="84"/>
      <c r="V38" s="84"/>
      <c r="W38" s="84"/>
      <c r="X38" s="84"/>
    </row>
    <row r="39" spans="1:26" x14ac:dyDescent="0.25">
      <c r="B39" s="53"/>
      <c r="C39" s="53"/>
      <c r="D39" s="53"/>
      <c r="E39" s="53"/>
      <c r="F39" s="53"/>
      <c r="G39" s="53"/>
      <c r="H39" s="53"/>
      <c r="I39" s="53"/>
      <c r="J39" s="53"/>
      <c r="K39" s="53"/>
      <c r="L39" s="53"/>
      <c r="M39" s="53"/>
      <c r="N39" s="53"/>
      <c r="O39" s="53"/>
      <c r="P39" s="53"/>
      <c r="Q39" s="53"/>
      <c r="R39" s="53"/>
      <c r="S39" s="53"/>
      <c r="T39" s="53"/>
      <c r="U39" s="53"/>
      <c r="V39" s="53"/>
      <c r="W39" s="53"/>
      <c r="X39" s="53"/>
      <c r="Y39" s="56"/>
      <c r="Z39" s="56"/>
    </row>
    <row r="40" spans="1:26" s="56" customFormat="1" ht="19.5" thickBot="1" x14ac:dyDescent="0.45">
      <c r="A40" s="43"/>
      <c r="B40" s="63" t="s">
        <v>10</v>
      </c>
      <c r="C40" s="54"/>
      <c r="D40" s="54"/>
      <c r="E40" s="54"/>
      <c r="F40" s="54"/>
      <c r="G40" s="54"/>
      <c r="H40" s="54"/>
      <c r="I40" s="75">
        <v>44593</v>
      </c>
      <c r="J40" s="75">
        <v>44621</v>
      </c>
      <c r="K40" s="75">
        <v>44652</v>
      </c>
      <c r="L40" s="75">
        <v>44682</v>
      </c>
      <c r="M40" s="75">
        <v>44713</v>
      </c>
      <c r="N40" s="75">
        <v>44743</v>
      </c>
      <c r="O40" s="75">
        <v>44774</v>
      </c>
      <c r="P40" s="75">
        <v>44805</v>
      </c>
      <c r="Q40" s="54"/>
      <c r="R40" s="76"/>
      <c r="S40" s="76"/>
      <c r="T40" s="76"/>
      <c r="U40" s="76"/>
      <c r="V40" s="76"/>
      <c r="W40" s="76"/>
      <c r="X40" s="54"/>
    </row>
    <row r="41" spans="1:26" s="56" customFormat="1" ht="16.5" thickBot="1" x14ac:dyDescent="0.35">
      <c r="A41" s="43"/>
      <c r="B41" s="54" t="s">
        <v>29</v>
      </c>
      <c r="C41" s="54"/>
      <c r="D41" s="54"/>
      <c r="E41" s="54"/>
      <c r="F41" s="54"/>
      <c r="G41" s="54"/>
      <c r="H41" s="96"/>
      <c r="I41" s="77"/>
      <c r="J41" s="78"/>
      <c r="K41" s="78"/>
      <c r="L41" s="78"/>
      <c r="M41" s="78"/>
      <c r="N41" s="78"/>
      <c r="O41" s="78"/>
      <c r="P41" s="78"/>
      <c r="Q41" s="55" t="s">
        <v>5</v>
      </c>
      <c r="R41" s="54" t="s">
        <v>30</v>
      </c>
      <c r="S41" s="76"/>
      <c r="T41" s="76"/>
      <c r="U41" s="76"/>
      <c r="V41" s="76"/>
      <c r="W41" s="76"/>
      <c r="X41" s="54"/>
    </row>
    <row r="42" spans="1:26" s="56" customFormat="1" ht="16.5" thickBot="1" x14ac:dyDescent="0.35">
      <c r="A42" s="43"/>
      <c r="B42" s="54" t="s">
        <v>13</v>
      </c>
      <c r="C42" s="54"/>
      <c r="D42" s="54"/>
      <c r="E42" s="54"/>
      <c r="F42" s="54"/>
      <c r="G42" s="54"/>
      <c r="H42" s="97">
        <f>IFERROR(VLOOKUP(H41,'1 - Strom und Erdgas 2021'!H:AA,17,FALSE),"")</f>
        <v>0</v>
      </c>
      <c r="I42" s="77"/>
      <c r="J42" s="78"/>
      <c r="K42" s="78"/>
      <c r="L42" s="78"/>
      <c r="M42" s="78"/>
      <c r="N42" s="78"/>
      <c r="O42" s="78"/>
      <c r="P42" s="78"/>
      <c r="Q42" s="55"/>
      <c r="R42" s="54"/>
      <c r="S42" s="76"/>
      <c r="T42" s="76"/>
      <c r="U42" s="76"/>
      <c r="V42" s="76"/>
      <c r="W42" s="76"/>
      <c r="X42" s="54"/>
    </row>
    <row r="43" spans="1:26" s="56" customFormat="1" ht="16.5" thickBot="1" x14ac:dyDescent="0.35">
      <c r="A43" s="43"/>
      <c r="B43" s="54" t="s">
        <v>16</v>
      </c>
      <c r="C43" s="54"/>
      <c r="D43" s="54"/>
      <c r="E43" s="54"/>
      <c r="F43" s="54"/>
      <c r="G43" s="54"/>
      <c r="H43" s="98">
        <f>IFERROR(VLOOKUP(H41,'1 - Strom und Erdgas 2021'!H:AA,18,FALSE),"")</f>
        <v>0</v>
      </c>
      <c r="I43" s="79"/>
      <c r="J43" s="80"/>
      <c r="K43" s="80"/>
      <c r="L43" s="80"/>
      <c r="M43" s="80"/>
      <c r="N43" s="80"/>
      <c r="O43" s="80"/>
      <c r="P43" s="80"/>
      <c r="Q43" s="55" t="s">
        <v>5</v>
      </c>
      <c r="R43" s="54" t="s">
        <v>17</v>
      </c>
      <c r="S43" s="76"/>
      <c r="T43" s="76"/>
      <c r="U43" s="76"/>
      <c r="V43" s="76"/>
      <c r="W43" s="76"/>
      <c r="X43" s="54"/>
    </row>
    <row r="44" spans="1:26" s="56" customFormat="1" ht="16.5" thickBot="1" x14ac:dyDescent="0.35">
      <c r="A44" s="43"/>
      <c r="B44" s="54" t="str">
        <f>IF(H43="Erdgas","Arbeitspreis pro kWh Erdgas in EUR","Arbeitspreis pro kWh Strom in EUR")</f>
        <v>Arbeitspreis pro kWh Strom in EUR</v>
      </c>
      <c r="C44" s="54"/>
      <c r="D44" s="54"/>
      <c r="E44" s="54"/>
      <c r="F44" s="54"/>
      <c r="G44" s="81">
        <f>IFERROR(SUMPRODUCT(I44:P44,I45:P45),"")</f>
        <v>0</v>
      </c>
      <c r="H44" s="54"/>
      <c r="I44" s="99"/>
      <c r="J44" s="99"/>
      <c r="K44" s="99"/>
      <c r="L44" s="99"/>
      <c r="M44" s="99"/>
      <c r="N44" s="99"/>
      <c r="O44" s="99"/>
      <c r="P44" s="99"/>
      <c r="Q44" s="55" t="s">
        <v>5</v>
      </c>
      <c r="R44" s="54" t="str">
        <f>IF(H43="Erdgas","Erdgaskosten exkl. Steuern, Abgaben, Netzentgelte, etc.","Stromkosten exkl. Steuern, Abgaben, Netzentgelte, etc.")</f>
        <v>Stromkosten exkl. Steuern, Abgaben, Netzentgelte, etc.</v>
      </c>
      <c r="S44" s="54"/>
      <c r="T44" s="54"/>
      <c r="U44" s="82"/>
      <c r="V44" s="68"/>
      <c r="W44" s="69"/>
      <c r="X44" s="54"/>
    </row>
    <row r="45" spans="1:26" s="56" customFormat="1" ht="16.5" thickBot="1" x14ac:dyDescent="0.35">
      <c r="A45" s="43"/>
      <c r="B45" s="54" t="str">
        <f>IF(AND(H43="Erdgas",H42="Nein"),"Aliquoter Erdgasverbrauch in kWh von 1. Februar bis 30. September 2022",IF(H43="Erdgas","Erdgasverbrauch in kWh von 1. Februar bis 30. September 2022",IF(AND(H43="Strom",H42="Nein"),"Aliquoter Stromverbrauch in kWh von 1. Februar bis 30. September 2022","Stromverbrauch in kWh von 1. Februar bis 30. September 2022")))</f>
        <v>Stromverbrauch in kWh von 1. Februar bis 30. September 2022</v>
      </c>
      <c r="C45" s="54"/>
      <c r="D45" s="54"/>
      <c r="E45" s="54"/>
      <c r="F45" s="54"/>
      <c r="G45" s="54"/>
      <c r="H45" s="66">
        <f>SUM(I45:P45)</f>
        <v>0</v>
      </c>
      <c r="I45" s="100" t="str">
        <f>IFERROR(IF(H42="Nein",VLOOKUP(H41,'1 - Strom und Erdgas 2021'!H:AA,20,FALSE)/12,""),"")</f>
        <v/>
      </c>
      <c r="J45" s="100" t="str">
        <f>IFERROR(IF(H42="Nein",VLOOKUP(H41,'1 - Strom und Erdgas 2021'!H:AA,20,FALSE)/12,""),"")</f>
        <v/>
      </c>
      <c r="K45" s="100" t="str">
        <f>IFERROR(IF(H42="Nein",VLOOKUP(H41,'1 - Strom und Erdgas 2021'!H:AA,20,FALSE)/12,""),"")</f>
        <v/>
      </c>
      <c r="L45" s="100" t="str">
        <f>IFERROR(IF(H42="Nein",VLOOKUP(H41,'1 - Strom und Erdgas 2021'!H:AA,20,FALSE)/12,""),"")</f>
        <v/>
      </c>
      <c r="M45" s="100" t="str">
        <f>IFERROR(IF(H42="Nein",VLOOKUP(H41,'1 - Strom und Erdgas 2021'!H:AA,20,FALSE)/12,""),"")</f>
        <v/>
      </c>
      <c r="N45" s="100" t="str">
        <f>IFERROR(IF(H42="Nein",VLOOKUP(H41,'1 - Strom und Erdgas 2021'!H:AA,20,FALSE)/12,""),"")</f>
        <v/>
      </c>
      <c r="O45" s="100" t="str">
        <f>IFERROR(IF(H42="Nein",VLOOKUP(H41,'1 - Strom und Erdgas 2021'!H:AA,20,FALSE)/12,""),"")</f>
        <v/>
      </c>
      <c r="P45" s="100" t="str">
        <f>IFERROR(IF(H42="Nein",VLOOKUP(H41,'1 - Strom und Erdgas 2021'!H:AA,20,FALSE)/12,""),"")</f>
        <v/>
      </c>
      <c r="Q45" s="55" t="s">
        <v>5</v>
      </c>
      <c r="R45" s="83" t="str">
        <f>IFERROR(IF(H42="Nein","Vorbefüllte Verbrauchswerte wurden aliquot (d.h. 1/12) aus dem Jahr 2021 übernommen.","Bitte ergänzen Sie die monatlichen Verbrauchswerte gem. Lastprofilzähler"),"")</f>
        <v>Bitte ergänzen Sie die monatlichen Verbrauchswerte gem. Lastprofilzähler</v>
      </c>
      <c r="S45" s="84"/>
      <c r="T45" s="84"/>
      <c r="U45" s="84"/>
      <c r="V45" s="84"/>
      <c r="W45" s="84"/>
      <c r="X45" s="84"/>
    </row>
    <row r="46" spans="1:26" x14ac:dyDescent="0.25">
      <c r="B46" s="53"/>
      <c r="C46" s="53"/>
      <c r="D46" s="53"/>
      <c r="E46" s="53"/>
      <c r="F46" s="53"/>
      <c r="G46" s="53"/>
      <c r="H46" s="53"/>
      <c r="I46" s="53"/>
      <c r="J46" s="53"/>
      <c r="K46" s="53"/>
      <c r="L46" s="53"/>
      <c r="M46" s="53"/>
      <c r="N46" s="53"/>
      <c r="O46" s="53"/>
      <c r="P46" s="53"/>
      <c r="Q46" s="53"/>
      <c r="R46" s="53"/>
      <c r="S46" s="53"/>
      <c r="T46" s="53"/>
      <c r="U46" s="53"/>
      <c r="V46" s="53"/>
      <c r="W46" s="53"/>
      <c r="X46" s="53"/>
      <c r="Y46" s="56"/>
      <c r="Z46" s="56"/>
    </row>
    <row r="47" spans="1:26" s="56" customFormat="1" ht="19.5" thickBot="1" x14ac:dyDescent="0.45">
      <c r="A47" s="43"/>
      <c r="B47" s="63" t="s">
        <v>10</v>
      </c>
      <c r="C47" s="54"/>
      <c r="D47" s="54"/>
      <c r="E47" s="54"/>
      <c r="F47" s="54"/>
      <c r="G47" s="54"/>
      <c r="H47" s="54"/>
      <c r="I47" s="75">
        <v>44593</v>
      </c>
      <c r="J47" s="75">
        <v>44621</v>
      </c>
      <c r="K47" s="75">
        <v>44652</v>
      </c>
      <c r="L47" s="75">
        <v>44682</v>
      </c>
      <c r="M47" s="75">
        <v>44713</v>
      </c>
      <c r="N47" s="75">
        <v>44743</v>
      </c>
      <c r="O47" s="75">
        <v>44774</v>
      </c>
      <c r="P47" s="75">
        <v>44805</v>
      </c>
      <c r="Q47" s="54"/>
      <c r="R47" s="76"/>
      <c r="S47" s="76"/>
      <c r="T47" s="76"/>
      <c r="U47" s="76"/>
      <c r="V47" s="76"/>
      <c r="W47" s="76"/>
      <c r="X47" s="54"/>
    </row>
    <row r="48" spans="1:26" s="56" customFormat="1" ht="16.5" thickBot="1" x14ac:dyDescent="0.35">
      <c r="A48" s="43"/>
      <c r="B48" s="54" t="s">
        <v>29</v>
      </c>
      <c r="C48" s="54"/>
      <c r="D48" s="54"/>
      <c r="E48" s="54"/>
      <c r="F48" s="54"/>
      <c r="G48" s="54"/>
      <c r="H48" s="96"/>
      <c r="I48" s="77"/>
      <c r="J48" s="78"/>
      <c r="K48" s="78"/>
      <c r="L48" s="78"/>
      <c r="M48" s="78"/>
      <c r="N48" s="78"/>
      <c r="O48" s="78"/>
      <c r="P48" s="78"/>
      <c r="Q48" s="55" t="s">
        <v>5</v>
      </c>
      <c r="R48" s="54" t="s">
        <v>30</v>
      </c>
      <c r="S48" s="76"/>
      <c r="T48" s="76"/>
      <c r="U48" s="76"/>
      <c r="V48" s="76"/>
      <c r="W48" s="76"/>
      <c r="X48" s="54"/>
    </row>
    <row r="49" spans="1:26" s="56" customFormat="1" ht="16.5" thickBot="1" x14ac:dyDescent="0.35">
      <c r="A49" s="43"/>
      <c r="B49" s="54" t="s">
        <v>13</v>
      </c>
      <c r="C49" s="54"/>
      <c r="D49" s="54"/>
      <c r="E49" s="54"/>
      <c r="F49" s="54"/>
      <c r="G49" s="54"/>
      <c r="H49" s="97">
        <f>IFERROR(VLOOKUP(H48,'1 - Strom und Erdgas 2021'!H:AA,17,FALSE),"")</f>
        <v>0</v>
      </c>
      <c r="I49" s="77"/>
      <c r="J49" s="78"/>
      <c r="K49" s="78"/>
      <c r="L49" s="78"/>
      <c r="M49" s="78"/>
      <c r="N49" s="78"/>
      <c r="O49" s="78"/>
      <c r="P49" s="78"/>
      <c r="Q49" s="55"/>
      <c r="R49" s="54"/>
      <c r="S49" s="76"/>
      <c r="T49" s="76"/>
      <c r="U49" s="76"/>
      <c r="V49" s="76"/>
      <c r="W49" s="76"/>
      <c r="X49" s="54"/>
    </row>
    <row r="50" spans="1:26" s="56" customFormat="1" ht="16.5" thickBot="1" x14ac:dyDescent="0.35">
      <c r="A50" s="43"/>
      <c r="B50" s="54" t="s">
        <v>16</v>
      </c>
      <c r="C50" s="54"/>
      <c r="D50" s="54"/>
      <c r="E50" s="54"/>
      <c r="F50" s="54"/>
      <c r="G50" s="54"/>
      <c r="H50" s="98">
        <f>IFERROR(VLOOKUP(H48,'1 - Strom und Erdgas 2021'!H:AA,18,FALSE),"")</f>
        <v>0</v>
      </c>
      <c r="I50" s="79"/>
      <c r="J50" s="80"/>
      <c r="K50" s="80"/>
      <c r="L50" s="80"/>
      <c r="M50" s="80"/>
      <c r="N50" s="80"/>
      <c r="O50" s="80"/>
      <c r="P50" s="80"/>
      <c r="Q50" s="55" t="s">
        <v>5</v>
      </c>
      <c r="R50" s="54" t="s">
        <v>17</v>
      </c>
      <c r="S50" s="76"/>
      <c r="T50" s="76"/>
      <c r="U50" s="76"/>
      <c r="V50" s="76"/>
      <c r="W50" s="76"/>
      <c r="X50" s="54"/>
    </row>
    <row r="51" spans="1:26" s="56" customFormat="1" ht="16.5" thickBot="1" x14ac:dyDescent="0.35">
      <c r="A51" s="43"/>
      <c r="B51" s="54" t="str">
        <f>IF(H50="Erdgas","Arbeitspreis pro kWh Erdgas in EUR","Arbeitspreis pro kWh Strom in EUR")</f>
        <v>Arbeitspreis pro kWh Strom in EUR</v>
      </c>
      <c r="C51" s="54"/>
      <c r="D51" s="54"/>
      <c r="E51" s="54"/>
      <c r="F51" s="54"/>
      <c r="G51" s="81">
        <f>IFERROR(SUMPRODUCT(I51:P51,I52:P52),"")</f>
        <v>0</v>
      </c>
      <c r="H51" s="54"/>
      <c r="I51" s="99"/>
      <c r="J51" s="99"/>
      <c r="K51" s="99"/>
      <c r="L51" s="99"/>
      <c r="M51" s="99"/>
      <c r="N51" s="99"/>
      <c r="O51" s="99"/>
      <c r="P51" s="99"/>
      <c r="Q51" s="55" t="s">
        <v>5</v>
      </c>
      <c r="R51" s="54" t="str">
        <f>IF(H50="Erdgas","Erdgaskosten exkl. Steuern, Abgaben, Netzentgelte, etc.","Stromkosten exkl. Steuern, Abgaben, Netzentgelte, etc.")</f>
        <v>Stromkosten exkl. Steuern, Abgaben, Netzentgelte, etc.</v>
      </c>
      <c r="S51" s="54"/>
      <c r="T51" s="54"/>
      <c r="U51" s="82"/>
      <c r="V51" s="68"/>
      <c r="W51" s="69"/>
      <c r="X51" s="54"/>
    </row>
    <row r="52" spans="1:26" s="56" customFormat="1" ht="16.5" thickBot="1" x14ac:dyDescent="0.35">
      <c r="A52" s="43"/>
      <c r="B52" s="54" t="str">
        <f>IF(AND(H50="Erdgas",H49="Nein"),"Aliquoter Erdgasverbrauch in kWh von 1. Februar bis 30. September 2022",IF(H50="Erdgas","Erdgasverbrauch in kWh von 1. Februar bis 30. September 2022",IF(AND(H50="Strom",H49="Nein"),"Aliquoter Stromverbrauch in kWh von 1. Februar bis 30. September 2022","Stromverbrauch in kWh von 1. Februar bis 30. September 2022")))</f>
        <v>Stromverbrauch in kWh von 1. Februar bis 30. September 2022</v>
      </c>
      <c r="C52" s="54"/>
      <c r="D52" s="54"/>
      <c r="E52" s="54"/>
      <c r="F52" s="54"/>
      <c r="G52" s="54"/>
      <c r="H52" s="66">
        <f>SUM(I52:P52)</f>
        <v>0</v>
      </c>
      <c r="I52" s="100" t="str">
        <f>IFERROR(IF(H49="Nein",VLOOKUP(H48,'1 - Strom und Erdgas 2021'!H:AA,20,FALSE)/12,""),"")</f>
        <v/>
      </c>
      <c r="J52" s="100" t="str">
        <f>IFERROR(IF(H49="Nein",VLOOKUP(H48,'1 - Strom und Erdgas 2021'!H:AA,20,FALSE)/12,""),"")</f>
        <v/>
      </c>
      <c r="K52" s="100" t="str">
        <f>IFERROR(IF(H49="Nein",VLOOKUP(H48,'1 - Strom und Erdgas 2021'!H:AA,20,FALSE)/12,""),"")</f>
        <v/>
      </c>
      <c r="L52" s="100" t="str">
        <f>IFERROR(IF(H49="Nein",VLOOKUP(H48,'1 - Strom und Erdgas 2021'!H:AA,20,FALSE)/12,""),"")</f>
        <v/>
      </c>
      <c r="M52" s="100" t="str">
        <f>IFERROR(IF(H49="Nein",VLOOKUP(H48,'1 - Strom und Erdgas 2021'!H:AA,20,FALSE)/12,""),"")</f>
        <v/>
      </c>
      <c r="N52" s="100" t="str">
        <f>IFERROR(IF(H49="Nein",VLOOKUP(H48,'1 - Strom und Erdgas 2021'!H:AA,20,FALSE)/12,""),"")</f>
        <v/>
      </c>
      <c r="O52" s="100" t="str">
        <f>IFERROR(IF(H49="Nein",VLOOKUP(H48,'1 - Strom und Erdgas 2021'!H:AA,20,FALSE)/12,""),"")</f>
        <v/>
      </c>
      <c r="P52" s="100" t="str">
        <f>IFERROR(IF(H49="Nein",VLOOKUP(H48,'1 - Strom und Erdgas 2021'!H:AA,20,FALSE)/12,""),"")</f>
        <v/>
      </c>
      <c r="Q52" s="55" t="s">
        <v>5</v>
      </c>
      <c r="R52" s="83" t="str">
        <f>IFERROR(IF(H49="Nein","Vorbefüllte Verbrauchswerte wurden aliquot (d.h. 1/12) aus dem Jahr 2021 übernommen.","Bitte ergänzen Sie die monatlichen Verbrauchswerte gem. Lastprofilzähler"),"")</f>
        <v>Bitte ergänzen Sie die monatlichen Verbrauchswerte gem. Lastprofilzähler</v>
      </c>
      <c r="S52" s="84"/>
      <c r="T52" s="84"/>
      <c r="U52" s="84"/>
      <c r="V52" s="84"/>
      <c r="W52" s="84"/>
      <c r="X52" s="84"/>
    </row>
    <row r="53" spans="1:26" x14ac:dyDescent="0.25">
      <c r="B53" s="53"/>
      <c r="C53" s="53"/>
      <c r="D53" s="53"/>
      <c r="E53" s="53"/>
      <c r="F53" s="53"/>
      <c r="G53" s="53"/>
      <c r="H53" s="53"/>
      <c r="I53" s="53"/>
      <c r="J53" s="53"/>
      <c r="K53" s="53"/>
      <c r="L53" s="53"/>
      <c r="M53" s="53"/>
      <c r="N53" s="53"/>
      <c r="O53" s="53"/>
      <c r="P53" s="53"/>
      <c r="Q53" s="53"/>
      <c r="R53" s="53"/>
      <c r="S53" s="53"/>
      <c r="T53" s="53"/>
      <c r="U53" s="53"/>
      <c r="V53" s="53"/>
      <c r="W53" s="53"/>
      <c r="X53" s="53"/>
      <c r="Y53" s="56"/>
      <c r="Z53" s="56"/>
    </row>
    <row r="54" spans="1:26" s="56" customFormat="1" ht="19.5" thickBot="1" x14ac:dyDescent="0.45">
      <c r="A54" s="43"/>
      <c r="B54" s="63" t="s">
        <v>10</v>
      </c>
      <c r="C54" s="54"/>
      <c r="D54" s="54"/>
      <c r="E54" s="54"/>
      <c r="F54" s="54"/>
      <c r="G54" s="54"/>
      <c r="H54" s="54"/>
      <c r="I54" s="75">
        <v>44593</v>
      </c>
      <c r="J54" s="75">
        <v>44621</v>
      </c>
      <c r="K54" s="75">
        <v>44652</v>
      </c>
      <c r="L54" s="75">
        <v>44682</v>
      </c>
      <c r="M54" s="75">
        <v>44713</v>
      </c>
      <c r="N54" s="75">
        <v>44743</v>
      </c>
      <c r="O54" s="75">
        <v>44774</v>
      </c>
      <c r="P54" s="75">
        <v>44805</v>
      </c>
      <c r="Q54" s="54"/>
      <c r="R54" s="76"/>
      <c r="S54" s="76"/>
      <c r="T54" s="76"/>
      <c r="U54" s="76"/>
      <c r="V54" s="76"/>
      <c r="W54" s="76"/>
      <c r="X54" s="54"/>
    </row>
    <row r="55" spans="1:26" s="56" customFormat="1" ht="16.5" thickBot="1" x14ac:dyDescent="0.35">
      <c r="A55" s="43"/>
      <c r="B55" s="54" t="s">
        <v>29</v>
      </c>
      <c r="C55" s="54"/>
      <c r="D55" s="54"/>
      <c r="E55" s="54"/>
      <c r="F55" s="54"/>
      <c r="G55" s="54"/>
      <c r="H55" s="96"/>
      <c r="I55" s="77"/>
      <c r="J55" s="78"/>
      <c r="K55" s="78"/>
      <c r="L55" s="78"/>
      <c r="M55" s="78"/>
      <c r="N55" s="78"/>
      <c r="O55" s="78"/>
      <c r="P55" s="78"/>
      <c r="Q55" s="55" t="s">
        <v>5</v>
      </c>
      <c r="R55" s="54" t="s">
        <v>30</v>
      </c>
      <c r="S55" s="76"/>
      <c r="T55" s="76"/>
      <c r="U55" s="76"/>
      <c r="V55" s="76"/>
      <c r="W55" s="76"/>
      <c r="X55" s="54"/>
    </row>
    <row r="56" spans="1:26" s="56" customFormat="1" ht="16.5" thickBot="1" x14ac:dyDescent="0.35">
      <c r="A56" s="43"/>
      <c r="B56" s="54" t="s">
        <v>13</v>
      </c>
      <c r="C56" s="54"/>
      <c r="D56" s="54"/>
      <c r="E56" s="54"/>
      <c r="F56" s="54"/>
      <c r="G56" s="54"/>
      <c r="H56" s="97">
        <f>IFERROR(VLOOKUP(H55,'1 - Strom und Erdgas 2021'!H:AA,17,FALSE),"")</f>
        <v>0</v>
      </c>
      <c r="I56" s="77"/>
      <c r="J56" s="78"/>
      <c r="K56" s="78"/>
      <c r="L56" s="78"/>
      <c r="M56" s="78"/>
      <c r="N56" s="78"/>
      <c r="O56" s="78"/>
      <c r="P56" s="78"/>
      <c r="Q56" s="55"/>
      <c r="R56" s="54"/>
      <c r="S56" s="76"/>
      <c r="T56" s="76"/>
      <c r="U56" s="76"/>
      <c r="V56" s="76"/>
      <c r="W56" s="76"/>
      <c r="X56" s="54"/>
    </row>
    <row r="57" spans="1:26" s="56" customFormat="1" ht="16.5" thickBot="1" x14ac:dyDescent="0.35">
      <c r="A57" s="43"/>
      <c r="B57" s="54" t="s">
        <v>16</v>
      </c>
      <c r="C57" s="54"/>
      <c r="D57" s="54"/>
      <c r="E57" s="54"/>
      <c r="F57" s="54"/>
      <c r="G57" s="54"/>
      <c r="H57" s="98">
        <f>IFERROR(VLOOKUP(H55,'1 - Strom und Erdgas 2021'!H:AA,18,FALSE),"")</f>
        <v>0</v>
      </c>
      <c r="I57" s="79"/>
      <c r="J57" s="80"/>
      <c r="K57" s="80"/>
      <c r="L57" s="80"/>
      <c r="M57" s="80"/>
      <c r="N57" s="80"/>
      <c r="O57" s="80"/>
      <c r="P57" s="80"/>
      <c r="Q57" s="55" t="s">
        <v>5</v>
      </c>
      <c r="R57" s="54" t="s">
        <v>17</v>
      </c>
      <c r="S57" s="76"/>
      <c r="T57" s="76"/>
      <c r="U57" s="76"/>
      <c r="V57" s="76"/>
      <c r="W57" s="76"/>
      <c r="X57" s="54"/>
    </row>
    <row r="58" spans="1:26" s="56" customFormat="1" ht="16.5" thickBot="1" x14ac:dyDescent="0.35">
      <c r="A58" s="43"/>
      <c r="B58" s="54" t="str">
        <f>IF(H57="Erdgas","Arbeitspreis pro kWh Erdgas in EUR","Arbeitspreis pro kWh Strom in EUR")</f>
        <v>Arbeitspreis pro kWh Strom in EUR</v>
      </c>
      <c r="C58" s="54"/>
      <c r="D58" s="54"/>
      <c r="E58" s="54"/>
      <c r="F58" s="54"/>
      <c r="G58" s="81">
        <f>IFERROR(SUMPRODUCT(I58:P58,I59:P59),"")</f>
        <v>0</v>
      </c>
      <c r="H58" s="54"/>
      <c r="I58" s="99"/>
      <c r="J58" s="99"/>
      <c r="K58" s="99"/>
      <c r="L58" s="99"/>
      <c r="M58" s="99"/>
      <c r="N58" s="99"/>
      <c r="O58" s="99"/>
      <c r="P58" s="99"/>
      <c r="Q58" s="55" t="s">
        <v>5</v>
      </c>
      <c r="R58" s="54" t="str">
        <f>IF(H57="Erdgas","Erdgaskosten exkl. Steuern, Abgaben, Netzentgelte, etc.","Stromkosten exkl. Steuern, Abgaben, Netzentgelte, etc.")</f>
        <v>Stromkosten exkl. Steuern, Abgaben, Netzentgelte, etc.</v>
      </c>
      <c r="S58" s="54"/>
      <c r="T58" s="54"/>
      <c r="U58" s="82"/>
      <c r="V58" s="68"/>
      <c r="W58" s="69"/>
      <c r="X58" s="54"/>
    </row>
    <row r="59" spans="1:26" s="56" customFormat="1" ht="16.5" thickBot="1" x14ac:dyDescent="0.35">
      <c r="A59" s="43"/>
      <c r="B59" s="54" t="str">
        <f>IF(AND(H57="Erdgas",H56="Nein"),"Aliquoter Erdgasverbrauch in kWh von 1. Februar bis 30. September 2022",IF(H57="Erdgas","Erdgasverbrauch in kWh von 1. Februar bis 30. September 2022",IF(AND(H57="Strom",H56="Nein"),"Aliquoter Stromverbrauch in kWh von 1. Februar bis 30. September 2022","Stromverbrauch in kWh von 1. Februar bis 30. September 2022")))</f>
        <v>Stromverbrauch in kWh von 1. Februar bis 30. September 2022</v>
      </c>
      <c r="C59" s="54"/>
      <c r="D59" s="54"/>
      <c r="E59" s="54"/>
      <c r="F59" s="54"/>
      <c r="G59" s="54"/>
      <c r="H59" s="66">
        <f>SUM(I59:P59)</f>
        <v>0</v>
      </c>
      <c r="I59" s="100" t="str">
        <f>IFERROR(IF(H56="Nein",VLOOKUP(H55,'1 - Strom und Erdgas 2021'!H:AA,20,FALSE)/12,""),"")</f>
        <v/>
      </c>
      <c r="J59" s="100" t="str">
        <f>IFERROR(IF(H56="Nein",VLOOKUP(H55,'1 - Strom und Erdgas 2021'!H:AA,20,FALSE)/12,""),"")</f>
        <v/>
      </c>
      <c r="K59" s="100" t="str">
        <f>IFERROR(IF(H56="Nein",VLOOKUP(H55,'1 - Strom und Erdgas 2021'!H:AA,20,FALSE)/12,""),"")</f>
        <v/>
      </c>
      <c r="L59" s="100" t="str">
        <f>IFERROR(IF(H56="Nein",VLOOKUP(H55,'1 - Strom und Erdgas 2021'!H:AA,20,FALSE)/12,""),"")</f>
        <v/>
      </c>
      <c r="M59" s="100" t="str">
        <f>IFERROR(IF(H56="Nein",VLOOKUP(H55,'1 - Strom und Erdgas 2021'!H:AA,20,FALSE)/12,""),"")</f>
        <v/>
      </c>
      <c r="N59" s="100" t="str">
        <f>IFERROR(IF(H56="Nein",VLOOKUP(H55,'1 - Strom und Erdgas 2021'!H:AA,20,FALSE)/12,""),"")</f>
        <v/>
      </c>
      <c r="O59" s="100" t="str">
        <f>IFERROR(IF(H56="Nein",VLOOKUP(H55,'1 - Strom und Erdgas 2021'!H:AA,20,FALSE)/12,""),"")</f>
        <v/>
      </c>
      <c r="P59" s="100" t="str">
        <f>IFERROR(IF(H56="Nein",VLOOKUP(H55,'1 - Strom und Erdgas 2021'!H:AA,20,FALSE)/12,""),"")</f>
        <v/>
      </c>
      <c r="Q59" s="55" t="s">
        <v>5</v>
      </c>
      <c r="R59" s="83" t="str">
        <f>IFERROR(IF(H56="Nein","Vorbefüllte Verbrauchswerte wurden aliquot (d.h. 1/12) aus dem Jahr 2021 übernommen.","Bitte ergänzen Sie die monatlichen Verbrauchswerte gem. Lastprofilzähler"),"")</f>
        <v>Bitte ergänzen Sie die monatlichen Verbrauchswerte gem. Lastprofilzähler</v>
      </c>
      <c r="S59" s="84"/>
      <c r="T59" s="84"/>
      <c r="U59" s="84"/>
      <c r="V59" s="84"/>
      <c r="W59" s="84"/>
      <c r="X59" s="84"/>
    </row>
    <row r="60" spans="1:26" x14ac:dyDescent="0.25">
      <c r="B60" s="53"/>
      <c r="C60" s="53"/>
      <c r="D60" s="53"/>
      <c r="E60" s="53"/>
      <c r="F60" s="53"/>
      <c r="G60" s="53"/>
      <c r="H60" s="53"/>
      <c r="I60" s="53"/>
      <c r="J60" s="53"/>
      <c r="K60" s="53"/>
      <c r="L60" s="53"/>
      <c r="M60" s="53"/>
      <c r="N60" s="53"/>
      <c r="O60" s="53"/>
      <c r="P60" s="53"/>
      <c r="Q60" s="53"/>
      <c r="R60" s="53"/>
      <c r="S60" s="53"/>
      <c r="T60" s="53"/>
      <c r="U60" s="53"/>
      <c r="V60" s="53"/>
      <c r="W60" s="53"/>
      <c r="X60" s="53"/>
      <c r="Y60" s="56"/>
      <c r="Z60" s="56"/>
    </row>
    <row r="61" spans="1:26" s="56" customFormat="1" ht="19.5" thickBot="1" x14ac:dyDescent="0.45">
      <c r="A61" s="43"/>
      <c r="B61" s="63" t="s">
        <v>10</v>
      </c>
      <c r="C61" s="54"/>
      <c r="D61" s="54"/>
      <c r="E61" s="54"/>
      <c r="F61" s="54"/>
      <c r="G61" s="54"/>
      <c r="H61" s="54"/>
      <c r="I61" s="75">
        <v>44593</v>
      </c>
      <c r="J61" s="75">
        <v>44621</v>
      </c>
      <c r="K61" s="75">
        <v>44652</v>
      </c>
      <c r="L61" s="75">
        <v>44682</v>
      </c>
      <c r="M61" s="75">
        <v>44713</v>
      </c>
      <c r="N61" s="75">
        <v>44743</v>
      </c>
      <c r="O61" s="75">
        <v>44774</v>
      </c>
      <c r="P61" s="75">
        <v>44805</v>
      </c>
      <c r="Q61" s="54"/>
      <c r="R61" s="76"/>
      <c r="S61" s="76"/>
      <c r="T61" s="76"/>
      <c r="U61" s="76"/>
      <c r="V61" s="76"/>
      <c r="W61" s="76"/>
      <c r="X61" s="54"/>
    </row>
    <row r="62" spans="1:26" s="56" customFormat="1" ht="16.5" thickBot="1" x14ac:dyDescent="0.35">
      <c r="A62" s="43"/>
      <c r="B62" s="54" t="s">
        <v>29</v>
      </c>
      <c r="C62" s="54"/>
      <c r="D62" s="54"/>
      <c r="E62" s="54"/>
      <c r="F62" s="54"/>
      <c r="G62" s="54"/>
      <c r="H62" s="96"/>
      <c r="I62" s="77"/>
      <c r="J62" s="78"/>
      <c r="K62" s="78"/>
      <c r="L62" s="78"/>
      <c r="M62" s="78"/>
      <c r="N62" s="78"/>
      <c r="O62" s="78"/>
      <c r="P62" s="78"/>
      <c r="Q62" s="55" t="s">
        <v>5</v>
      </c>
      <c r="R62" s="54" t="s">
        <v>30</v>
      </c>
      <c r="S62" s="76"/>
      <c r="T62" s="76"/>
      <c r="U62" s="76"/>
      <c r="V62" s="76"/>
      <c r="W62" s="76"/>
      <c r="X62" s="54"/>
    </row>
    <row r="63" spans="1:26" s="56" customFormat="1" ht="16.5" thickBot="1" x14ac:dyDescent="0.35">
      <c r="A63" s="43"/>
      <c r="B63" s="54" t="s">
        <v>13</v>
      </c>
      <c r="C63" s="54"/>
      <c r="D63" s="54"/>
      <c r="E63" s="54"/>
      <c r="F63" s="54"/>
      <c r="G63" s="54"/>
      <c r="H63" s="97">
        <f>IFERROR(VLOOKUP(H62,'1 - Strom und Erdgas 2021'!H:AA,17,FALSE),"")</f>
        <v>0</v>
      </c>
      <c r="I63" s="77"/>
      <c r="J63" s="78"/>
      <c r="K63" s="78"/>
      <c r="L63" s="78"/>
      <c r="M63" s="78"/>
      <c r="N63" s="78"/>
      <c r="O63" s="78"/>
      <c r="P63" s="78"/>
      <c r="Q63" s="55"/>
      <c r="R63" s="54"/>
      <c r="S63" s="76"/>
      <c r="T63" s="76"/>
      <c r="U63" s="76"/>
      <c r="V63" s="76"/>
      <c r="W63" s="76"/>
      <c r="X63" s="54"/>
    </row>
    <row r="64" spans="1:26" s="56" customFormat="1" ht="16.5" thickBot="1" x14ac:dyDescent="0.35">
      <c r="A64" s="43"/>
      <c r="B64" s="54" t="s">
        <v>16</v>
      </c>
      <c r="C64" s="54"/>
      <c r="D64" s="54"/>
      <c r="E64" s="54"/>
      <c r="F64" s="54"/>
      <c r="G64" s="54"/>
      <c r="H64" s="98">
        <f>IFERROR(VLOOKUP(H62,'1 - Strom und Erdgas 2021'!H:AA,18,FALSE),"")</f>
        <v>0</v>
      </c>
      <c r="I64" s="79"/>
      <c r="J64" s="80"/>
      <c r="K64" s="80"/>
      <c r="L64" s="80"/>
      <c r="M64" s="80"/>
      <c r="N64" s="80"/>
      <c r="O64" s="80"/>
      <c r="P64" s="80"/>
      <c r="Q64" s="55" t="s">
        <v>5</v>
      </c>
      <c r="R64" s="54" t="s">
        <v>17</v>
      </c>
      <c r="S64" s="76"/>
      <c r="T64" s="76"/>
      <c r="U64" s="76"/>
      <c r="V64" s="76"/>
      <c r="W64" s="76"/>
      <c r="X64" s="54"/>
    </row>
    <row r="65" spans="1:24" s="56" customFormat="1" ht="16.5" thickBot="1" x14ac:dyDescent="0.35">
      <c r="A65" s="43"/>
      <c r="B65" s="54" t="str">
        <f>IF(H64="Erdgas","Arbeitspreis pro kWh Erdgas in EUR","Arbeitspreis pro kWh Strom in EUR")</f>
        <v>Arbeitspreis pro kWh Strom in EUR</v>
      </c>
      <c r="C65" s="54"/>
      <c r="D65" s="54"/>
      <c r="E65" s="54"/>
      <c r="F65" s="54"/>
      <c r="G65" s="81">
        <f>IFERROR(SUMPRODUCT(I65:P65,I66:P66),"")</f>
        <v>0</v>
      </c>
      <c r="H65" s="54"/>
      <c r="I65" s="99"/>
      <c r="J65" s="99"/>
      <c r="K65" s="99"/>
      <c r="L65" s="99"/>
      <c r="M65" s="99"/>
      <c r="N65" s="99"/>
      <c r="O65" s="99"/>
      <c r="P65" s="99"/>
      <c r="Q65" s="55" t="s">
        <v>5</v>
      </c>
      <c r="R65" s="54" t="str">
        <f>IF(H64="Erdgas","Erdgaskosten exkl. Steuern, Abgaben, Netzentgelte, etc.","Stromkosten exkl. Steuern, Abgaben, Netzentgelte, etc.")</f>
        <v>Stromkosten exkl. Steuern, Abgaben, Netzentgelte, etc.</v>
      </c>
      <c r="S65" s="54"/>
      <c r="T65" s="54"/>
      <c r="U65" s="82"/>
      <c r="V65" s="68"/>
      <c r="W65" s="69"/>
      <c r="X65" s="54"/>
    </row>
    <row r="66" spans="1:24" s="56" customFormat="1" ht="16.5" thickBot="1" x14ac:dyDescent="0.35">
      <c r="A66" s="43"/>
      <c r="B66" s="54" t="str">
        <f>IF(AND(H64="Erdgas",H63="Nein"),"Aliquoter Erdgasverbrauch in kWh von 1. Februar bis 30. September 2022",IF(H64="Erdgas","Erdgasverbrauch in kWh von 1. Februar bis 30. September 2022",IF(AND(H64="Strom",H63="Nein"),"Aliquoter Stromverbrauch in kWh von 1. Februar bis 30. September 2022","Stromverbrauch in kWh von 1. Februar bis 30. September 2022")))</f>
        <v>Stromverbrauch in kWh von 1. Februar bis 30. September 2022</v>
      </c>
      <c r="C66" s="54"/>
      <c r="D66" s="54"/>
      <c r="E66" s="54"/>
      <c r="F66" s="54"/>
      <c r="G66" s="54"/>
      <c r="H66" s="66">
        <f>SUM(I66:P66)</f>
        <v>0</v>
      </c>
      <c r="I66" s="100" t="str">
        <f>IFERROR(IF(H63="Nein",VLOOKUP(H62,'1 - Strom und Erdgas 2021'!H:AA,20,FALSE)/12,""),"")</f>
        <v/>
      </c>
      <c r="J66" s="100" t="str">
        <f>IFERROR(IF(H63="Nein",VLOOKUP(H62,'1 - Strom und Erdgas 2021'!H:AA,20,FALSE)/12,""),"")</f>
        <v/>
      </c>
      <c r="K66" s="100" t="str">
        <f>IFERROR(IF(H63="Nein",VLOOKUP(H62,'1 - Strom und Erdgas 2021'!H:AA,20,FALSE)/12,""),"")</f>
        <v/>
      </c>
      <c r="L66" s="100" t="str">
        <f>IFERROR(IF(H63="Nein",VLOOKUP(H62,'1 - Strom und Erdgas 2021'!H:AA,20,FALSE)/12,""),"")</f>
        <v/>
      </c>
      <c r="M66" s="100" t="str">
        <f>IFERROR(IF(H63="Nein",VLOOKUP(H62,'1 - Strom und Erdgas 2021'!H:AA,20,FALSE)/12,""),"")</f>
        <v/>
      </c>
      <c r="N66" s="100" t="str">
        <f>IFERROR(IF(H63="Nein",VLOOKUP(H62,'1 - Strom und Erdgas 2021'!H:AA,20,FALSE)/12,""),"")</f>
        <v/>
      </c>
      <c r="O66" s="100" t="str">
        <f>IFERROR(IF(H63="Nein",VLOOKUP(H62,'1 - Strom und Erdgas 2021'!H:AA,20,FALSE)/12,""),"")</f>
        <v/>
      </c>
      <c r="P66" s="100" t="str">
        <f>IFERROR(IF(H63="Nein",VLOOKUP(H62,'1 - Strom und Erdgas 2021'!H:AA,20,FALSE)/12,""),"")</f>
        <v/>
      </c>
      <c r="Q66" s="55" t="s">
        <v>5</v>
      </c>
      <c r="R66" s="83" t="str">
        <f>IFERROR(IF(H63="Nein","Vorbefüllte Verbrauchswerte wurden aliquot (d.h. 1/12) aus dem Jahr 2021 übernommen.","Bitte ergänzen Sie die monatlichen Verbrauchswerte gem. Lastprofilzähler"),"")</f>
        <v>Bitte ergänzen Sie die monatlichen Verbrauchswerte gem. Lastprofilzähler</v>
      </c>
      <c r="S66" s="84"/>
      <c r="T66" s="84"/>
      <c r="U66" s="84"/>
      <c r="V66" s="84"/>
      <c r="W66" s="84"/>
      <c r="X66" s="84"/>
    </row>
    <row r="67" spans="1:24" s="56" customFormat="1" ht="15.75" thickBot="1" x14ac:dyDescent="0.3">
      <c r="A67" s="43"/>
      <c r="B67" s="64"/>
      <c r="C67" s="64"/>
      <c r="D67" s="64"/>
      <c r="E67" s="64"/>
      <c r="F67" s="64"/>
      <c r="G67" s="74"/>
      <c r="H67" s="64"/>
      <c r="I67" s="64"/>
      <c r="J67" s="64"/>
      <c r="K67" s="64"/>
      <c r="L67" s="64"/>
      <c r="M67" s="64"/>
      <c r="N67" s="64"/>
      <c r="O67" s="64"/>
      <c r="P67" s="64"/>
      <c r="Q67" s="64"/>
      <c r="R67" s="64"/>
      <c r="S67" s="64"/>
      <c r="T67" s="64"/>
      <c r="U67" s="64"/>
      <c r="V67" s="64"/>
      <c r="W67" s="64"/>
      <c r="X67" s="64"/>
    </row>
    <row r="68" spans="1:24" s="56" customFormat="1" ht="16.5" customHeight="1" x14ac:dyDescent="0.3">
      <c r="A68" s="43"/>
      <c r="B68" s="54"/>
      <c r="C68" s="54"/>
      <c r="D68" s="54"/>
      <c r="E68" s="54"/>
      <c r="F68" s="54"/>
      <c r="G68" s="72"/>
      <c r="H68" s="54"/>
      <c r="I68" s="85"/>
      <c r="J68" s="85"/>
      <c r="K68" s="85"/>
      <c r="L68" s="85"/>
      <c r="M68" s="85"/>
      <c r="N68" s="85"/>
      <c r="O68" s="85"/>
      <c r="P68" s="85"/>
      <c r="Q68" s="86"/>
      <c r="R68" s="87"/>
      <c r="S68" s="88"/>
      <c r="T68" s="72"/>
      <c r="U68" s="72"/>
      <c r="V68" s="72"/>
      <c r="W68" s="89"/>
      <c r="X68" s="69"/>
    </row>
    <row r="69" spans="1:24" s="56" customFormat="1" ht="18.75" x14ac:dyDescent="0.4">
      <c r="A69" s="43"/>
      <c r="B69" s="63" t="s">
        <v>21</v>
      </c>
      <c r="C69" s="54"/>
      <c r="D69" s="54"/>
      <c r="E69" s="54"/>
      <c r="F69" s="85"/>
      <c r="G69" s="90"/>
      <c r="H69" s="85"/>
      <c r="I69" s="54"/>
      <c r="J69" s="54"/>
      <c r="K69" s="54"/>
      <c r="L69" s="54"/>
      <c r="M69" s="54"/>
      <c r="N69" s="54"/>
      <c r="O69" s="54"/>
      <c r="P69" s="54"/>
      <c r="Q69" s="90"/>
      <c r="R69" s="72"/>
      <c r="S69" s="91"/>
      <c r="T69" s="72"/>
      <c r="U69" s="72"/>
      <c r="V69" s="72"/>
      <c r="W69" s="72"/>
      <c r="X69" s="54"/>
    </row>
    <row r="70" spans="1:24" s="56" customFormat="1" ht="15.75" x14ac:dyDescent="0.3">
      <c r="A70" s="43"/>
      <c r="B70" s="54" t="s">
        <v>31</v>
      </c>
      <c r="C70" s="54"/>
      <c r="D70" s="54"/>
      <c r="E70" s="54"/>
      <c r="F70" s="85"/>
      <c r="G70" s="90"/>
      <c r="H70" s="68">
        <f>SUMIFS(H:H,B:B,"Aliquoter Stromverbrauch in kWh von 1. Februar bis 30. September 2022")</f>
        <v>0</v>
      </c>
      <c r="I70" s="69" t="s">
        <v>19</v>
      </c>
      <c r="J70" s="55" t="s">
        <v>5</v>
      </c>
      <c r="K70" s="54" t="s">
        <v>32</v>
      </c>
      <c r="L70" s="54"/>
      <c r="M70" s="54"/>
      <c r="N70" s="54"/>
      <c r="O70" s="54"/>
      <c r="P70" s="54"/>
      <c r="Q70" s="90"/>
      <c r="R70" s="72"/>
      <c r="S70" s="91"/>
      <c r="T70" s="72"/>
      <c r="U70" s="72"/>
      <c r="V70" s="72"/>
      <c r="W70" s="72"/>
      <c r="X70" s="54"/>
    </row>
    <row r="71" spans="1:24" s="56" customFormat="1" ht="15.75" x14ac:dyDescent="0.3">
      <c r="A71" s="43"/>
      <c r="B71" s="54" t="s">
        <v>33</v>
      </c>
      <c r="C71" s="54"/>
      <c r="D71" s="54"/>
      <c r="E71" s="54"/>
      <c r="F71" s="85"/>
      <c r="G71" s="90"/>
      <c r="H71" s="68">
        <f>SUMIFS(H:H,B:B,"Stromverbrauch in kWh von 1. Februar bis 30. September 2022")</f>
        <v>0</v>
      </c>
      <c r="I71" s="69" t="s">
        <v>19</v>
      </c>
      <c r="J71" s="54"/>
      <c r="K71" s="54"/>
      <c r="L71" s="54"/>
      <c r="M71" s="54"/>
      <c r="N71" s="54"/>
      <c r="O71" s="54"/>
      <c r="P71" s="54"/>
      <c r="Q71" s="90"/>
      <c r="R71" s="72"/>
      <c r="S71" s="91"/>
      <c r="T71" s="72"/>
      <c r="U71" s="72"/>
      <c r="V71" s="72"/>
      <c r="W71" s="72"/>
      <c r="X71" s="54"/>
    </row>
    <row r="72" spans="1:24" s="56" customFormat="1" ht="15.75" x14ac:dyDescent="0.3">
      <c r="A72" s="43"/>
      <c r="B72" s="54" t="s">
        <v>34</v>
      </c>
      <c r="C72" s="54"/>
      <c r="D72" s="54"/>
      <c r="E72" s="54"/>
      <c r="F72" s="54"/>
      <c r="G72" s="72"/>
      <c r="H72" s="68">
        <f>SUM(H70:H71)</f>
        <v>0</v>
      </c>
      <c r="I72" s="69" t="s">
        <v>19</v>
      </c>
      <c r="J72" s="54"/>
      <c r="K72" s="54"/>
      <c r="L72" s="54"/>
      <c r="M72" s="54"/>
      <c r="N72" s="54"/>
      <c r="O72" s="54"/>
      <c r="P72" s="54"/>
      <c r="Q72" s="72"/>
      <c r="R72" s="72"/>
      <c r="S72" s="72"/>
      <c r="T72" s="72"/>
      <c r="U72" s="72"/>
      <c r="V72" s="72"/>
      <c r="W72" s="72"/>
      <c r="X72" s="54"/>
    </row>
    <row r="73" spans="1:24" s="56" customFormat="1" ht="15.75" x14ac:dyDescent="0.3">
      <c r="A73" s="43"/>
      <c r="B73" s="54"/>
      <c r="C73" s="54"/>
      <c r="D73" s="54"/>
      <c r="E73" s="54"/>
      <c r="F73" s="54"/>
      <c r="G73" s="72"/>
      <c r="H73" s="68"/>
      <c r="I73" s="69"/>
      <c r="J73" s="54"/>
      <c r="K73" s="54"/>
      <c r="L73" s="54"/>
      <c r="M73" s="54"/>
      <c r="N73" s="54"/>
      <c r="O73" s="54"/>
      <c r="P73" s="54"/>
      <c r="Q73" s="54"/>
      <c r="R73" s="54"/>
      <c r="S73" s="54"/>
      <c r="T73" s="54"/>
      <c r="U73" s="54"/>
      <c r="V73" s="54"/>
      <c r="W73" s="54"/>
      <c r="X73" s="54"/>
    </row>
    <row r="74" spans="1:24" s="56" customFormat="1" ht="15.75" x14ac:dyDescent="0.3">
      <c r="A74" s="43"/>
      <c r="B74" s="54" t="s">
        <v>35</v>
      </c>
      <c r="C74" s="54"/>
      <c r="D74" s="54"/>
      <c r="E74" s="54"/>
      <c r="F74" s="54"/>
      <c r="G74" s="72"/>
      <c r="H74" s="92">
        <f>IFERROR(SUMIFS(G:G,B:B,"Arbeitspreis pro kWh Strom in EUR")/H72,0)</f>
        <v>0</v>
      </c>
      <c r="I74" s="93" t="s">
        <v>18</v>
      </c>
      <c r="J74" s="55" t="s">
        <v>5</v>
      </c>
      <c r="K74" s="54" t="s">
        <v>36</v>
      </c>
      <c r="L74" s="54"/>
      <c r="M74" s="54"/>
      <c r="N74" s="54"/>
      <c r="O74" s="54"/>
      <c r="P74" s="54"/>
      <c r="Q74" s="54"/>
      <c r="R74" s="54"/>
      <c r="S74" s="54"/>
      <c r="T74" s="54"/>
      <c r="U74" s="54"/>
      <c r="V74" s="94"/>
      <c r="W74" s="54"/>
      <c r="X74" s="54"/>
    </row>
    <row r="75" spans="1:24" s="56" customFormat="1" ht="15.75" x14ac:dyDescent="0.3">
      <c r="A75" s="43"/>
      <c r="B75" s="54" t="s">
        <v>37</v>
      </c>
      <c r="C75" s="54"/>
      <c r="D75" s="54"/>
      <c r="E75" s="54"/>
      <c r="F75" s="54"/>
      <c r="G75" s="72"/>
      <c r="H75" s="70">
        <f>'1 - Strom und Erdgas 2021'!$H$78</f>
        <v>0</v>
      </c>
      <c r="I75" s="93" t="s">
        <v>18</v>
      </c>
      <c r="J75" s="55"/>
      <c r="K75" s="54"/>
      <c r="L75" s="54"/>
      <c r="M75" s="54"/>
      <c r="N75" s="54"/>
      <c r="O75" s="54"/>
      <c r="P75" s="54"/>
      <c r="Q75" s="54"/>
      <c r="R75" s="54"/>
      <c r="S75" s="54"/>
      <c r="T75" s="54"/>
      <c r="U75" s="54"/>
      <c r="V75" s="54"/>
      <c r="W75" s="54"/>
      <c r="X75" s="54"/>
    </row>
    <row r="76" spans="1:24" s="56" customFormat="1" ht="15.75" x14ac:dyDescent="0.3">
      <c r="A76" s="43"/>
      <c r="B76" s="54" t="s">
        <v>38</v>
      </c>
      <c r="C76" s="54"/>
      <c r="D76" s="54"/>
      <c r="E76" s="54"/>
      <c r="F76" s="54"/>
      <c r="G76" s="72"/>
      <c r="H76" s="70">
        <f>IF(H75=0,0,MAX(IFERROR(H74-H75,0),0))</f>
        <v>0</v>
      </c>
      <c r="I76" s="93" t="s">
        <v>18</v>
      </c>
      <c r="J76" s="55"/>
      <c r="K76" s="54"/>
      <c r="L76" s="54"/>
      <c r="M76" s="54"/>
      <c r="N76" s="54"/>
      <c r="O76" s="54"/>
      <c r="P76" s="54"/>
      <c r="Q76" s="54"/>
      <c r="R76" s="54"/>
      <c r="S76" s="54"/>
      <c r="T76" s="54"/>
      <c r="U76" s="54"/>
      <c r="V76" s="54"/>
      <c r="W76" s="54"/>
      <c r="X76" s="54"/>
    </row>
    <row r="77" spans="1:24" s="56" customFormat="1" ht="15.75" x14ac:dyDescent="0.3">
      <c r="A77" s="43"/>
      <c r="B77" s="54"/>
      <c r="C77" s="54"/>
      <c r="D77" s="54"/>
      <c r="E77" s="54"/>
      <c r="F77" s="54"/>
      <c r="G77" s="72"/>
      <c r="H77" s="70"/>
      <c r="I77" s="93"/>
      <c r="J77" s="55"/>
      <c r="K77" s="54"/>
      <c r="L77" s="54"/>
      <c r="M77" s="54"/>
      <c r="N77" s="54"/>
      <c r="O77" s="54"/>
      <c r="P77" s="54"/>
      <c r="Q77" s="54"/>
      <c r="R77" s="54"/>
      <c r="S77" s="54"/>
      <c r="T77" s="54"/>
      <c r="U77" s="54"/>
      <c r="V77" s="54"/>
      <c r="W77" s="54"/>
      <c r="X77" s="54"/>
    </row>
    <row r="78" spans="1:24" s="56" customFormat="1" ht="18.75" x14ac:dyDescent="0.4">
      <c r="A78" s="43"/>
      <c r="B78" s="63" t="s">
        <v>25</v>
      </c>
      <c r="C78" s="54"/>
      <c r="D78" s="54"/>
      <c r="E78" s="54"/>
      <c r="F78" s="85"/>
      <c r="G78" s="90"/>
      <c r="H78" s="54"/>
      <c r="I78" s="54"/>
      <c r="J78" s="54"/>
      <c r="K78" s="54"/>
      <c r="L78" s="54"/>
      <c r="M78" s="54"/>
      <c r="N78" s="54"/>
      <c r="O78" s="54"/>
      <c r="P78" s="54"/>
      <c r="Q78" s="54"/>
      <c r="R78" s="54"/>
      <c r="S78" s="54"/>
      <c r="T78" s="54"/>
      <c r="U78" s="54"/>
      <c r="V78" s="54"/>
      <c r="W78" s="54"/>
      <c r="X78" s="54"/>
    </row>
    <row r="79" spans="1:24" s="56" customFormat="1" ht="15.75" x14ac:dyDescent="0.3">
      <c r="A79" s="43"/>
      <c r="B79" s="54" t="s">
        <v>39</v>
      </c>
      <c r="C79" s="54"/>
      <c r="D79" s="54"/>
      <c r="E79" s="54"/>
      <c r="F79" s="85"/>
      <c r="G79" s="90"/>
      <c r="H79" s="68">
        <f>SUMIFS(H:H,B:B,"Aliquoter Erdgasverbrauch in kWh von 1. Februar bis 30. September 2022")</f>
        <v>0</v>
      </c>
      <c r="I79" s="69" t="s">
        <v>19</v>
      </c>
      <c r="J79" s="55" t="s">
        <v>5</v>
      </c>
      <c r="K79" s="54" t="s">
        <v>40</v>
      </c>
      <c r="L79" s="54"/>
      <c r="M79" s="54"/>
      <c r="N79" s="54"/>
      <c r="O79" s="54"/>
      <c r="P79" s="54"/>
      <c r="Q79" s="54"/>
      <c r="R79" s="54"/>
      <c r="S79" s="54"/>
      <c r="T79" s="54"/>
      <c r="U79" s="54"/>
      <c r="V79" s="54"/>
      <c r="W79" s="54"/>
      <c r="X79" s="54"/>
    </row>
    <row r="80" spans="1:24" s="56" customFormat="1" ht="15.75" x14ac:dyDescent="0.3">
      <c r="A80" s="43"/>
      <c r="B80" s="54" t="s">
        <v>41</v>
      </c>
      <c r="C80" s="54"/>
      <c r="D80" s="54"/>
      <c r="E80" s="54"/>
      <c r="F80" s="85"/>
      <c r="G80" s="90"/>
      <c r="H80" s="68">
        <f>SUMIFS(H:H,B:B,"Erdgasverbrauch in kWh von 1. Februar bis 30. September 2022")</f>
        <v>0</v>
      </c>
      <c r="I80" s="69" t="s">
        <v>19</v>
      </c>
      <c r="J80" s="54"/>
      <c r="K80" s="54"/>
      <c r="L80" s="54"/>
      <c r="M80" s="54"/>
      <c r="N80" s="54"/>
      <c r="O80" s="54"/>
      <c r="P80" s="54"/>
      <c r="Q80" s="54"/>
      <c r="R80" s="54"/>
      <c r="S80" s="54"/>
      <c r="T80" s="54"/>
      <c r="U80" s="54"/>
      <c r="V80" s="54"/>
      <c r="W80" s="54"/>
      <c r="X80" s="54"/>
    </row>
    <row r="81" spans="1:24" s="56" customFormat="1" ht="15.75" x14ac:dyDescent="0.3">
      <c r="A81" s="43"/>
      <c r="B81" s="54" t="s">
        <v>42</v>
      </c>
      <c r="C81" s="54"/>
      <c r="D81" s="54"/>
      <c r="E81" s="54"/>
      <c r="F81" s="54"/>
      <c r="G81" s="72"/>
      <c r="H81" s="68">
        <f>SUM(H79:H80)</f>
        <v>0</v>
      </c>
      <c r="I81" s="69" t="s">
        <v>19</v>
      </c>
      <c r="J81" s="54"/>
      <c r="K81" s="54"/>
      <c r="L81" s="54"/>
      <c r="M81" s="54"/>
      <c r="N81" s="54"/>
      <c r="O81" s="54"/>
      <c r="P81" s="54"/>
      <c r="Q81" s="54"/>
      <c r="R81" s="54"/>
      <c r="S81" s="54"/>
      <c r="T81" s="54"/>
      <c r="U81" s="54"/>
      <c r="V81" s="54"/>
      <c r="W81" s="54"/>
      <c r="X81" s="54"/>
    </row>
    <row r="82" spans="1:24" s="56" customFormat="1" ht="15.75" x14ac:dyDescent="0.3">
      <c r="A82" s="43"/>
      <c r="B82" s="54"/>
      <c r="C82" s="54"/>
      <c r="D82" s="54"/>
      <c r="E82" s="54"/>
      <c r="F82" s="54"/>
      <c r="G82" s="72"/>
      <c r="H82" s="68"/>
      <c r="I82" s="69"/>
      <c r="J82" s="54"/>
      <c r="K82" s="54"/>
      <c r="L82" s="54"/>
      <c r="M82" s="54"/>
      <c r="N82" s="54"/>
      <c r="O82" s="54"/>
      <c r="P82" s="54"/>
      <c r="Q82" s="54"/>
      <c r="R82" s="54"/>
      <c r="S82" s="54"/>
      <c r="T82" s="54"/>
      <c r="U82" s="54"/>
      <c r="V82" s="54"/>
      <c r="W82" s="54"/>
      <c r="X82" s="54"/>
    </row>
    <row r="83" spans="1:24" s="56" customFormat="1" ht="15.75" x14ac:dyDescent="0.3">
      <c r="A83" s="43"/>
      <c r="B83" s="54" t="s">
        <v>35</v>
      </c>
      <c r="C83" s="54"/>
      <c r="D83" s="54"/>
      <c r="E83" s="54"/>
      <c r="F83" s="54"/>
      <c r="G83" s="72"/>
      <c r="H83" s="70">
        <f>IFERROR(SUMIFS(G:G,B:B,"Arbeitspreis pro kWh Erdgas in EUR")/H81,0)</f>
        <v>0</v>
      </c>
      <c r="I83" s="93" t="s">
        <v>18</v>
      </c>
      <c r="J83" s="55" t="s">
        <v>5</v>
      </c>
      <c r="K83" s="54" t="s">
        <v>43</v>
      </c>
      <c r="L83" s="54"/>
      <c r="M83" s="54"/>
      <c r="N83" s="54"/>
      <c r="O83" s="54"/>
      <c r="P83" s="54"/>
      <c r="Q83" s="54"/>
      <c r="R83" s="54"/>
      <c r="S83" s="54"/>
      <c r="T83" s="54"/>
      <c r="U83" s="54"/>
      <c r="V83" s="54"/>
      <c r="W83" s="54"/>
      <c r="X83" s="54"/>
    </row>
    <row r="84" spans="1:24" s="56" customFormat="1" ht="15.75" x14ac:dyDescent="0.3">
      <c r="A84" s="43"/>
      <c r="B84" s="54" t="s">
        <v>37</v>
      </c>
      <c r="C84" s="54"/>
      <c r="D84" s="54"/>
      <c r="E84" s="54"/>
      <c r="F84" s="54"/>
      <c r="G84" s="72"/>
      <c r="H84" s="70">
        <f>'1 - Strom und Erdgas 2021'!$H$83</f>
        <v>0</v>
      </c>
      <c r="I84" s="93" t="s">
        <v>18</v>
      </c>
      <c r="J84" s="54"/>
      <c r="K84" s="54"/>
      <c r="L84" s="54"/>
      <c r="M84" s="54"/>
      <c r="N84" s="54"/>
      <c r="O84" s="54"/>
      <c r="P84" s="54"/>
      <c r="Q84" s="54"/>
      <c r="R84" s="54"/>
      <c r="S84" s="54"/>
      <c r="T84" s="54"/>
      <c r="U84" s="54"/>
      <c r="V84" s="54"/>
      <c r="W84" s="54"/>
      <c r="X84" s="54"/>
    </row>
    <row r="85" spans="1:24" s="56" customFormat="1" ht="15.75" x14ac:dyDescent="0.3">
      <c r="A85" s="43"/>
      <c r="B85" s="54" t="s">
        <v>38</v>
      </c>
      <c r="C85" s="54"/>
      <c r="D85" s="54"/>
      <c r="E85" s="54"/>
      <c r="F85" s="54"/>
      <c r="G85" s="72"/>
      <c r="H85" s="70">
        <f>IF(H84=0,0,MAX(IFERROR(H83-H84,0),0))</f>
        <v>0</v>
      </c>
      <c r="I85" s="93" t="s">
        <v>18</v>
      </c>
      <c r="J85" s="54"/>
      <c r="K85" s="54"/>
      <c r="L85" s="54"/>
      <c r="M85" s="54"/>
      <c r="N85" s="54"/>
      <c r="O85" s="54"/>
      <c r="P85" s="54"/>
      <c r="Q85" s="54"/>
      <c r="R85" s="54"/>
      <c r="S85" s="54"/>
      <c r="T85" s="54"/>
      <c r="U85" s="54"/>
      <c r="V85" s="54"/>
      <c r="W85" s="54"/>
      <c r="X85" s="54"/>
    </row>
    <row r="86" spans="1:24" s="56" customFormat="1" x14ac:dyDescent="0.25">
      <c r="A86" s="43"/>
      <c r="B86" s="54"/>
      <c r="C86" s="54"/>
      <c r="D86" s="54"/>
      <c r="E86" s="54"/>
      <c r="F86" s="54"/>
      <c r="G86" s="72"/>
      <c r="H86" s="54"/>
      <c r="I86" s="54"/>
      <c r="J86" s="54"/>
      <c r="K86" s="54"/>
      <c r="L86" s="54"/>
      <c r="M86" s="54"/>
      <c r="N86" s="54"/>
      <c r="O86" s="54"/>
      <c r="P86" s="54"/>
      <c r="Q86" s="54"/>
      <c r="R86" s="54"/>
      <c r="S86" s="54"/>
      <c r="T86" s="54"/>
      <c r="U86" s="54"/>
      <c r="V86" s="54"/>
      <c r="W86" s="54"/>
      <c r="X86" s="54"/>
    </row>
    <row r="87" spans="1:24" s="59" customFormat="1" x14ac:dyDescent="0.25">
      <c r="A87" s="50"/>
      <c r="G87" s="95"/>
    </row>
  </sheetData>
  <sheetProtection algorithmName="SHA-512" hashValue="Qj6/czCWgTq7ilE7u7aPT9MrDqCmexXHV706eo2bPd/8ze2WbQMDGfID+3UrV1lf0F5/5XaKHYm6W1amGbKfWw==" saltValue="IoTBzr9Fkfb/2l5rpGW74A==" spinCount="100000" sheet="1" objects="1" scenarios="1"/>
  <dataValidations count="4">
    <dataValidation type="textLength" errorStyle="information" operator="equal" allowBlank="1" showErrorMessage="1" errorTitle="Achtung" error="Bitte geben Sie nur die letzten vier Stellen Ihrer Zählpunktnummer an." sqref="V8:W9" xr:uid="{1B729C8A-465E-4D44-99DD-BAE8F8A54DCF}">
      <formula1>4</formula1>
    </dataValidation>
    <dataValidation type="list" errorStyle="information" allowBlank="1" showInputMessage="1" errorTitle="Achtung" error="Bitte geben Sie nur die letzten vier Stellen Ihrer Zählpunktnummer an." sqref="H14 H21 H28 H35 H42 H49 H56 H63" xr:uid="{D06A8409-8A50-4353-8804-617459AD55D1}">
      <formula1>Lastprofilzähler</formula1>
    </dataValidation>
    <dataValidation type="whole" errorStyle="information" allowBlank="1" showInputMessage="1" showErrorMessage="1" errorTitle="Achtung" error="Bitte geben Sie nur die letzten vier Stellen Ihrer Zählpunktnummer an." sqref="H13 H20 H27 H34 H41 H48 H55 H62" xr:uid="{86A40B56-9BFD-4D35-BB95-11C5C8B1C4CD}">
      <formula1>0</formula1>
      <formula2>9999</formula2>
    </dataValidation>
    <dataValidation type="list" allowBlank="1" showInputMessage="1" showErrorMessage="1" sqref="H15 H22 H29 H36 H43 H50 H57 H64" xr:uid="{ED2B35CE-B885-4BDE-90C7-8CD442F16BED}">
      <formula1>Energieart</formula1>
    </dataValidation>
  </dataValidations>
  <pageMargins left="0.7" right="0.7" top="0.78740157499999996" bottom="0.78740157499999996" header="0.3" footer="0.3"/>
  <pageSetup paperSize="9" scale="32" orientation="portrait" r:id="rId1"/>
  <rowBreaks count="2" manualBreakCount="2">
    <brk id="39" max="16383" man="1"/>
    <brk id="9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B4A7D-24F0-4D64-B698-5DDE69A31072}">
  <sheetPr codeName="Tabelle4"/>
  <dimension ref="A2:X30"/>
  <sheetViews>
    <sheetView showGridLines="0" topLeftCell="A7" zoomScale="85" zoomScaleNormal="85" workbookViewId="0">
      <selection activeCell="I12" sqref="I12"/>
    </sheetView>
  </sheetViews>
  <sheetFormatPr baseColWidth="10" defaultColWidth="11.42578125" defaultRowHeight="15" x14ac:dyDescent="0.25"/>
  <cols>
    <col min="1" max="1" width="2.42578125" style="43" customWidth="1"/>
    <col min="2" max="8" width="11.42578125" style="43"/>
    <col min="9" max="9" width="17.85546875" style="43" bestFit="1" customWidth="1"/>
    <col min="10" max="16" width="11.42578125" style="43"/>
    <col min="17" max="17" width="19.42578125" style="43" customWidth="1"/>
    <col min="18" max="16384" width="11.42578125" style="43"/>
  </cols>
  <sheetData>
    <row r="2" spans="1:24" ht="27" x14ac:dyDescent="0.5">
      <c r="B2" s="45" t="s">
        <v>0</v>
      </c>
    </row>
    <row r="3" spans="1:24" ht="18.75" x14ac:dyDescent="0.3">
      <c r="B3" s="46" t="s">
        <v>1</v>
      </c>
    </row>
    <row r="6" spans="1:24" s="56" customFormat="1" ht="18.75" x14ac:dyDescent="0.4">
      <c r="A6" s="43"/>
      <c r="B6" s="63" t="s">
        <v>44</v>
      </c>
      <c r="C6" s="54"/>
      <c r="D6" s="54"/>
      <c r="E6" s="54"/>
      <c r="F6" s="54"/>
      <c r="G6" s="54"/>
      <c r="H6" s="54"/>
      <c r="I6" s="54"/>
      <c r="J6" s="54"/>
      <c r="K6" s="54"/>
      <c r="L6" s="54"/>
      <c r="M6" s="54"/>
      <c r="N6" s="54"/>
      <c r="O6" s="54"/>
      <c r="P6" s="54"/>
      <c r="Q6" s="54"/>
      <c r="R6" s="54"/>
      <c r="S6" s="54"/>
      <c r="T6" s="54"/>
      <c r="U6" s="54"/>
      <c r="V6" s="54"/>
      <c r="W6" s="54"/>
      <c r="X6" s="54"/>
    </row>
    <row r="7" spans="1:24" s="56" customFormat="1" x14ac:dyDescent="0.25">
      <c r="A7" s="43"/>
      <c r="B7" s="54"/>
      <c r="C7" s="54"/>
      <c r="D7" s="54"/>
      <c r="E7" s="54"/>
      <c r="F7" s="54"/>
      <c r="G7" s="54"/>
      <c r="H7" s="54"/>
      <c r="I7" s="54"/>
      <c r="J7" s="54"/>
      <c r="K7" s="54"/>
      <c r="L7" s="54"/>
      <c r="M7" s="54"/>
      <c r="N7" s="54"/>
      <c r="O7" s="54"/>
      <c r="P7" s="54"/>
      <c r="Q7" s="54"/>
      <c r="R7" s="54"/>
      <c r="S7" s="54"/>
      <c r="T7" s="54"/>
      <c r="U7" s="54"/>
      <c r="V7" s="54"/>
      <c r="W7" s="54"/>
      <c r="X7" s="54"/>
    </row>
    <row r="8" spans="1:24" s="56" customFormat="1" x14ac:dyDescent="0.25">
      <c r="A8" s="43"/>
      <c r="B8" s="54" t="s">
        <v>45</v>
      </c>
      <c r="C8" s="54"/>
      <c r="D8" s="54"/>
      <c r="E8" s="54"/>
      <c r="F8" s="54"/>
      <c r="G8" s="54"/>
      <c r="H8" s="54"/>
      <c r="I8" s="54"/>
      <c r="J8" s="54"/>
      <c r="K8" s="54"/>
      <c r="L8" s="54"/>
      <c r="M8" s="54"/>
      <c r="N8" s="54"/>
      <c r="O8" s="54"/>
      <c r="P8" s="54"/>
      <c r="Q8" s="54"/>
      <c r="R8" s="54"/>
      <c r="S8" s="54"/>
      <c r="T8" s="54"/>
      <c r="U8" s="54"/>
      <c r="V8" s="54"/>
      <c r="W8" s="54"/>
      <c r="X8" s="54"/>
    </row>
    <row r="9" spans="1:24" s="56" customFormat="1" ht="15.75" thickBot="1" x14ac:dyDescent="0.3">
      <c r="A9" s="43"/>
      <c r="B9" s="64"/>
      <c r="C9" s="64"/>
      <c r="D9" s="64"/>
      <c r="E9" s="64"/>
      <c r="F9" s="64"/>
      <c r="G9" s="64"/>
      <c r="H9" s="64"/>
      <c r="I9" s="64"/>
      <c r="J9" s="64"/>
      <c r="K9" s="64"/>
      <c r="L9" s="64"/>
      <c r="M9" s="64"/>
      <c r="N9" s="64"/>
      <c r="O9" s="64"/>
      <c r="P9" s="64"/>
      <c r="Q9" s="64"/>
      <c r="R9" s="64"/>
      <c r="S9" s="64"/>
      <c r="T9" s="64"/>
      <c r="U9" s="64"/>
      <c r="V9" s="64"/>
      <c r="W9" s="64"/>
      <c r="X9" s="64"/>
    </row>
    <row r="10" spans="1:24" s="56" customFormat="1" x14ac:dyDescent="0.25">
      <c r="A10" s="43"/>
      <c r="B10" s="54"/>
      <c r="C10" s="54"/>
      <c r="D10" s="54"/>
      <c r="E10" s="54"/>
      <c r="F10" s="54"/>
      <c r="G10" s="54"/>
      <c r="H10" s="54"/>
      <c r="I10" s="54"/>
      <c r="J10" s="54"/>
      <c r="K10" s="54"/>
      <c r="L10" s="54"/>
      <c r="M10" s="54"/>
      <c r="N10" s="54"/>
      <c r="O10" s="54"/>
      <c r="P10" s="54"/>
      <c r="Q10" s="54"/>
      <c r="R10" s="54"/>
      <c r="S10" s="54"/>
      <c r="T10" s="54"/>
      <c r="U10" s="54"/>
      <c r="V10" s="54"/>
      <c r="W10" s="54"/>
      <c r="X10" s="54"/>
    </row>
    <row r="11" spans="1:24" s="56" customFormat="1" ht="19.5" thickBot="1" x14ac:dyDescent="0.45">
      <c r="A11" s="43"/>
      <c r="B11" s="63" t="s">
        <v>46</v>
      </c>
      <c r="C11" s="54"/>
      <c r="D11" s="54"/>
      <c r="E11" s="54"/>
      <c r="F11" s="54"/>
      <c r="G11" s="54"/>
      <c r="H11" s="54"/>
      <c r="I11" s="75"/>
      <c r="J11" s="75"/>
      <c r="K11" s="75"/>
      <c r="L11" s="75"/>
      <c r="M11" s="75"/>
      <c r="N11" s="75"/>
      <c r="O11" s="75"/>
      <c r="P11" s="75"/>
      <c r="Q11" s="76"/>
      <c r="R11" s="54"/>
      <c r="S11" s="76"/>
      <c r="T11" s="76"/>
      <c r="U11" s="76"/>
      <c r="V11" s="76"/>
      <c r="W11" s="76"/>
      <c r="X11" s="76"/>
    </row>
    <row r="12" spans="1:24" s="56" customFormat="1" ht="16.5" thickBot="1" x14ac:dyDescent="0.35">
      <c r="A12" s="43"/>
      <c r="B12" s="54" t="s">
        <v>47</v>
      </c>
      <c r="C12" s="54"/>
      <c r="D12" s="54"/>
      <c r="E12" s="54"/>
      <c r="F12" s="54"/>
      <c r="G12" s="54"/>
      <c r="H12" s="54"/>
      <c r="I12" s="37"/>
      <c r="J12" s="75" t="s">
        <v>48</v>
      </c>
      <c r="K12" s="55" t="s">
        <v>5</v>
      </c>
      <c r="L12" s="54" t="s">
        <v>49</v>
      </c>
      <c r="M12" s="75"/>
      <c r="N12" s="75"/>
      <c r="O12" s="75"/>
      <c r="P12" s="75"/>
      <c r="Q12" s="76"/>
      <c r="R12" s="54"/>
      <c r="S12" s="76"/>
      <c r="T12" s="76"/>
      <c r="U12" s="76"/>
      <c r="V12" s="76"/>
      <c r="W12" s="76"/>
      <c r="X12" s="76"/>
    </row>
    <row r="13" spans="1:24" s="56" customFormat="1" ht="16.5" thickBot="1" x14ac:dyDescent="0.35">
      <c r="A13" s="43"/>
      <c r="B13" s="54" t="s">
        <v>50</v>
      </c>
      <c r="C13" s="54"/>
      <c r="D13" s="54"/>
      <c r="E13" s="54"/>
      <c r="F13" s="54"/>
      <c r="G13" s="54"/>
      <c r="H13" s="54"/>
      <c r="I13" s="38"/>
      <c r="J13" s="75" t="s">
        <v>18</v>
      </c>
      <c r="K13" s="55" t="s">
        <v>5</v>
      </c>
      <c r="L13" s="54" t="s">
        <v>73</v>
      </c>
      <c r="M13" s="75"/>
      <c r="N13" s="75"/>
      <c r="O13" s="75"/>
      <c r="P13" s="75"/>
      <c r="Q13" s="76"/>
      <c r="R13" s="76"/>
      <c r="S13" s="76"/>
      <c r="T13" s="54"/>
      <c r="U13" s="54"/>
      <c r="V13" s="82"/>
      <c r="W13" s="68"/>
      <c r="X13" s="69"/>
    </row>
    <row r="14" spans="1:24" s="56" customFormat="1" ht="15.75" x14ac:dyDescent="0.3">
      <c r="A14" s="43"/>
      <c r="B14" s="54" t="s">
        <v>72</v>
      </c>
      <c r="C14" s="54"/>
      <c r="D14" s="54"/>
      <c r="E14" s="54"/>
      <c r="F14" s="54"/>
      <c r="G14" s="54"/>
      <c r="H14" s="54"/>
      <c r="I14" s="115">
        <f>MAX(I13/1.2-0.482,0)</f>
        <v>0</v>
      </c>
      <c r="J14" s="75" t="s">
        <v>18</v>
      </c>
      <c r="K14" s="55" t="s">
        <v>5</v>
      </c>
      <c r="L14" s="54" t="s">
        <v>74</v>
      </c>
      <c r="M14" s="75"/>
      <c r="N14" s="75"/>
      <c r="O14" s="75"/>
      <c r="P14" s="75"/>
      <c r="Q14" s="76"/>
      <c r="R14" s="76"/>
      <c r="S14" s="76"/>
      <c r="T14" s="54"/>
      <c r="U14" s="54"/>
      <c r="V14" s="82"/>
      <c r="W14" s="68"/>
      <c r="X14" s="69"/>
    </row>
    <row r="15" spans="1:24" s="56" customFormat="1" ht="15.6" customHeight="1" x14ac:dyDescent="0.3">
      <c r="A15" s="43"/>
      <c r="B15" s="54"/>
      <c r="C15" s="54"/>
      <c r="D15" s="54"/>
      <c r="E15" s="54"/>
      <c r="F15" s="54"/>
      <c r="G15" s="54"/>
      <c r="H15" s="54"/>
      <c r="I15" s="112" t="str">
        <f>IF(AND(I13&gt;0,I13&lt;=1.2984),"Da keine Preissteigerung vorliegt, ist der Benzinverbrauch nicht förderungsfähig","")</f>
        <v/>
      </c>
      <c r="J15" s="75"/>
      <c r="K15" s="55"/>
      <c r="L15" s="54"/>
      <c r="M15" s="75"/>
      <c r="N15" s="75"/>
      <c r="O15" s="75"/>
      <c r="P15" s="75"/>
      <c r="Q15" s="76"/>
      <c r="R15" s="76"/>
      <c r="S15" s="76"/>
      <c r="T15" s="54"/>
      <c r="U15" s="54"/>
      <c r="V15" s="82"/>
      <c r="W15" s="68"/>
      <c r="X15" s="69"/>
    </row>
    <row r="16" spans="1:24" s="56" customFormat="1" ht="19.5" thickBot="1" x14ac:dyDescent="0.45">
      <c r="A16" s="43"/>
      <c r="B16" s="63" t="s">
        <v>51</v>
      </c>
      <c r="C16" s="54"/>
      <c r="D16" s="54"/>
      <c r="E16" s="54"/>
      <c r="F16" s="54"/>
      <c r="G16" s="54"/>
      <c r="H16" s="54"/>
      <c r="I16" s="75"/>
      <c r="J16" s="75"/>
      <c r="K16" s="75"/>
      <c r="L16" s="75"/>
      <c r="M16" s="75"/>
      <c r="N16" s="75"/>
      <c r="O16" s="75"/>
      <c r="P16" s="75"/>
      <c r="Q16" s="76"/>
      <c r="R16" s="76"/>
      <c r="S16" s="76"/>
      <c r="T16" s="54"/>
      <c r="U16" s="54"/>
      <c r="V16" s="82"/>
      <c r="W16" s="68"/>
      <c r="X16" s="69"/>
    </row>
    <row r="17" spans="1:24" s="56" customFormat="1" ht="16.5" thickBot="1" x14ac:dyDescent="0.35">
      <c r="A17" s="43"/>
      <c r="B17" s="54" t="s">
        <v>52</v>
      </c>
      <c r="C17" s="54"/>
      <c r="D17" s="54"/>
      <c r="E17" s="54"/>
      <c r="F17" s="54"/>
      <c r="G17" s="54"/>
      <c r="H17" s="54"/>
      <c r="I17" s="37"/>
      <c r="J17" s="75" t="s">
        <v>48</v>
      </c>
      <c r="K17" s="55" t="s">
        <v>5</v>
      </c>
      <c r="L17" s="54" t="s">
        <v>49</v>
      </c>
      <c r="M17" s="75"/>
      <c r="N17" s="75"/>
      <c r="O17" s="75"/>
      <c r="P17" s="75"/>
      <c r="Q17" s="76"/>
      <c r="R17" s="76"/>
      <c r="S17" s="76"/>
      <c r="T17" s="54"/>
      <c r="U17" s="54"/>
      <c r="V17" s="82"/>
      <c r="W17" s="68"/>
      <c r="X17" s="69"/>
    </row>
    <row r="18" spans="1:24" s="56" customFormat="1" ht="16.5" thickBot="1" x14ac:dyDescent="0.35">
      <c r="A18" s="43"/>
      <c r="B18" s="54" t="s">
        <v>50</v>
      </c>
      <c r="C18" s="54"/>
      <c r="D18" s="54"/>
      <c r="E18" s="54"/>
      <c r="F18" s="54"/>
      <c r="G18" s="54"/>
      <c r="H18" s="54"/>
      <c r="I18" s="38"/>
      <c r="J18" s="75" t="s">
        <v>18</v>
      </c>
      <c r="K18" s="55" t="s">
        <v>5</v>
      </c>
      <c r="L18" s="54" t="s">
        <v>73</v>
      </c>
      <c r="M18" s="54"/>
      <c r="N18" s="54"/>
      <c r="O18" s="54"/>
      <c r="P18" s="54"/>
      <c r="Q18" s="54"/>
      <c r="R18" s="54"/>
      <c r="S18" s="54"/>
      <c r="T18" s="54"/>
      <c r="U18" s="54"/>
      <c r="V18" s="54"/>
      <c r="W18" s="54"/>
      <c r="X18" s="54"/>
    </row>
    <row r="19" spans="1:24" s="56" customFormat="1" ht="15.75" x14ac:dyDescent="0.3">
      <c r="A19" s="43"/>
      <c r="B19" s="54" t="s">
        <v>72</v>
      </c>
      <c r="C19" s="54"/>
      <c r="D19" s="54"/>
      <c r="E19" s="54"/>
      <c r="F19" s="54"/>
      <c r="G19" s="54"/>
      <c r="H19" s="54"/>
      <c r="I19" s="115">
        <f>MAX(I18/1.2-0.397,0)</f>
        <v>0</v>
      </c>
      <c r="J19" s="75" t="s">
        <v>18</v>
      </c>
      <c r="K19" s="55" t="s">
        <v>5</v>
      </c>
      <c r="L19" s="54" t="s">
        <v>74</v>
      </c>
      <c r="M19" s="54"/>
      <c r="N19" s="54"/>
      <c r="O19" s="54"/>
      <c r="P19" s="54"/>
      <c r="Q19" s="54"/>
      <c r="R19" s="54"/>
      <c r="S19" s="54"/>
      <c r="T19" s="54"/>
      <c r="U19" s="54"/>
      <c r="V19" s="54"/>
      <c r="W19" s="54"/>
      <c r="X19" s="54"/>
    </row>
    <row r="20" spans="1:24" s="56" customFormat="1" ht="15.75" x14ac:dyDescent="0.3">
      <c r="A20" s="43"/>
      <c r="B20" s="54"/>
      <c r="C20" s="54"/>
      <c r="D20" s="54"/>
      <c r="E20" s="54"/>
      <c r="F20" s="54"/>
      <c r="G20" s="54"/>
      <c r="H20" s="54"/>
      <c r="I20" s="112" t="str">
        <f>IF(AND(I18&gt;0,I18&lt;=1.1964),"Da keine Preissteigerung vorliegt, ist der Dieselverbrauch nicht förderungsfähig","")</f>
        <v/>
      </c>
      <c r="J20" s="75"/>
      <c r="K20" s="55"/>
      <c r="L20" s="54"/>
      <c r="M20" s="54"/>
      <c r="N20" s="54"/>
      <c r="O20" s="54"/>
      <c r="P20" s="54"/>
      <c r="Q20" s="54"/>
      <c r="R20" s="54"/>
      <c r="S20" s="54"/>
      <c r="T20" s="54"/>
      <c r="U20" s="54"/>
      <c r="V20" s="54"/>
      <c r="W20" s="54"/>
      <c r="X20" s="54"/>
    </row>
    <row r="21" spans="1:24" s="59" customFormat="1" x14ac:dyDescent="0.25">
      <c r="A21" s="50"/>
    </row>
    <row r="23" spans="1:24" ht="18.75" x14ac:dyDescent="0.4">
      <c r="B23" s="63" t="s">
        <v>53</v>
      </c>
      <c r="C23" s="54"/>
      <c r="D23" s="54"/>
      <c r="E23" s="54"/>
      <c r="F23" s="54"/>
      <c r="G23" s="54"/>
      <c r="H23" s="54"/>
      <c r="I23" s="54"/>
      <c r="J23" s="54"/>
      <c r="K23" s="54"/>
      <c r="L23" s="54"/>
      <c r="M23" s="54"/>
      <c r="N23" s="54"/>
      <c r="O23" s="54"/>
      <c r="P23" s="54"/>
      <c r="Q23" s="54"/>
      <c r="R23" s="54"/>
      <c r="S23" s="54"/>
      <c r="T23" s="54"/>
      <c r="U23" s="54"/>
      <c r="V23" s="54"/>
      <c r="W23" s="54"/>
      <c r="X23" s="54"/>
    </row>
    <row r="24" spans="1:24" ht="18.75" x14ac:dyDescent="0.4">
      <c r="B24" s="63"/>
      <c r="C24" s="54"/>
      <c r="D24" s="54"/>
      <c r="E24" s="54"/>
      <c r="F24" s="54"/>
      <c r="G24" s="54"/>
      <c r="H24" s="54"/>
      <c r="I24" s="54"/>
      <c r="J24" s="54"/>
      <c r="K24" s="54"/>
      <c r="L24" s="54"/>
      <c r="M24" s="54"/>
      <c r="N24" s="54"/>
      <c r="O24" s="54"/>
      <c r="P24" s="54"/>
      <c r="Q24" s="54"/>
      <c r="R24" s="54"/>
      <c r="S24" s="54"/>
      <c r="T24" s="54"/>
      <c r="U24" s="54"/>
      <c r="V24" s="54"/>
      <c r="W24" s="54"/>
      <c r="X24" s="54"/>
    </row>
    <row r="25" spans="1:24" ht="18.75" x14ac:dyDescent="0.4">
      <c r="B25" s="63" t="s">
        <v>21</v>
      </c>
      <c r="C25" s="54"/>
      <c r="D25" s="54"/>
      <c r="E25" s="54"/>
      <c r="F25" s="54"/>
      <c r="G25" s="54"/>
      <c r="H25" s="54"/>
      <c r="I25" s="101">
        <f>IFERROR('2 - Strom und Erdgas 2022'!H76*0.3*(MIN('2 - Strom und Erdgas 2022'!H70,1000000)+'2 - Strom und Erdgas 2022'!H71),0)</f>
        <v>0</v>
      </c>
      <c r="J25" s="63" t="s">
        <v>18</v>
      </c>
      <c r="K25" s="55" t="s">
        <v>5</v>
      </c>
      <c r="L25" s="54" t="s">
        <v>54</v>
      </c>
      <c r="M25" s="54"/>
      <c r="N25" s="54"/>
      <c r="O25" s="54"/>
      <c r="P25" s="54"/>
      <c r="Q25" s="54"/>
      <c r="R25" s="54"/>
      <c r="S25" s="54"/>
      <c r="T25" s="54"/>
      <c r="U25" s="54"/>
      <c r="V25" s="54"/>
      <c r="W25" s="54"/>
      <c r="X25" s="54"/>
    </row>
    <row r="26" spans="1:24" ht="18.75" x14ac:dyDescent="0.4">
      <c r="B26" s="63" t="s">
        <v>25</v>
      </c>
      <c r="C26" s="54"/>
      <c r="D26" s="54"/>
      <c r="E26" s="54"/>
      <c r="F26" s="54"/>
      <c r="G26" s="54"/>
      <c r="H26" s="54"/>
      <c r="I26" s="101">
        <f>IFERROR('2 - Strom und Erdgas 2022'!H85*0.3*(MIN('2 - Strom und Erdgas 2022'!H79,1000000)+'2 - Strom und Erdgas 2022'!H80),"")</f>
        <v>0</v>
      </c>
      <c r="J26" s="63" t="s">
        <v>18</v>
      </c>
      <c r="K26" s="55" t="s">
        <v>5</v>
      </c>
      <c r="L26" s="54" t="s">
        <v>54</v>
      </c>
      <c r="M26" s="85"/>
      <c r="N26" s="85"/>
      <c r="O26" s="55"/>
      <c r="P26" s="54"/>
      <c r="Q26" s="54"/>
      <c r="R26" s="54"/>
      <c r="S26" s="54"/>
      <c r="T26" s="54"/>
      <c r="U26" s="54"/>
      <c r="V26" s="54"/>
      <c r="W26" s="54"/>
      <c r="X26" s="54"/>
    </row>
    <row r="27" spans="1:24" ht="18.75" x14ac:dyDescent="0.4">
      <c r="B27" s="63" t="s">
        <v>55</v>
      </c>
      <c r="C27" s="54"/>
      <c r="D27" s="54"/>
      <c r="E27" s="54"/>
      <c r="F27" s="54"/>
      <c r="G27" s="54"/>
      <c r="H27" s="54"/>
      <c r="I27" s="101">
        <f>(MAX(I17*(I18/1.2-0.397-0.6),0)+MAX(I12*(I13/1.2-0.482-0.6),0))*0.3</f>
        <v>0</v>
      </c>
      <c r="J27" s="63" t="s">
        <v>18</v>
      </c>
      <c r="K27" s="55" t="s">
        <v>5</v>
      </c>
      <c r="L27" s="54" t="s">
        <v>56</v>
      </c>
      <c r="M27" s="85"/>
      <c r="N27" s="85"/>
      <c r="O27" s="55"/>
      <c r="P27" s="54"/>
      <c r="Q27" s="54"/>
      <c r="R27" s="54"/>
      <c r="S27" s="54"/>
      <c r="T27" s="54"/>
      <c r="U27" s="54"/>
      <c r="V27" s="54"/>
      <c r="W27" s="54"/>
      <c r="X27" s="54"/>
    </row>
    <row r="28" spans="1:24" ht="18.75" x14ac:dyDescent="0.4">
      <c r="B28" s="102"/>
      <c r="C28" s="102"/>
      <c r="D28" s="102"/>
      <c r="E28" s="54"/>
      <c r="F28" s="85"/>
      <c r="G28" s="85"/>
      <c r="H28" s="103"/>
      <c r="I28" s="103"/>
      <c r="J28" s="104"/>
      <c r="K28" s="55"/>
      <c r="L28" s="54"/>
      <c r="M28" s="85"/>
      <c r="N28" s="85"/>
      <c r="O28" s="55"/>
      <c r="P28" s="54"/>
      <c r="Q28" s="54"/>
      <c r="R28" s="54"/>
      <c r="S28" s="54"/>
      <c r="T28" s="54"/>
      <c r="U28" s="54"/>
      <c r="V28" s="54"/>
      <c r="W28" s="54"/>
      <c r="X28" s="54"/>
    </row>
    <row r="29" spans="1:24" ht="18.75" x14ac:dyDescent="0.4">
      <c r="B29" s="102" t="s">
        <v>57</v>
      </c>
      <c r="C29" s="102"/>
      <c r="D29" s="102"/>
      <c r="E29" s="54"/>
      <c r="F29" s="105"/>
      <c r="G29" s="105"/>
      <c r="H29" s="105"/>
      <c r="I29" s="101">
        <f>IFERROR(IF((SUM(I25:I27))&gt;2000,MIN(IF(SUM(I25:I27)&lt;=20000,SUM(I25:I27)+500,SUM(I25:I27)),400000),0),"")</f>
        <v>0</v>
      </c>
      <c r="J29" s="63" t="s">
        <v>18</v>
      </c>
      <c r="K29" s="55" t="s">
        <v>5</v>
      </c>
      <c r="L29" s="119" t="str">
        <f>IF(I29&lt;=2000,"Der mögliche Gesamtzuschuss liegt unter der betragsmäßigen Untergrenze von EUR 2.000,- .",IF(I29&lt;=20000,"Die Berechnung des Zuschusses (max. 400 TEUR) erfolgt auf Basis Ihrer Angaben, die im Zuge der Antragstellung geprüft werden können. Der Energiekostenzuschuss beinhaltet einen Pauschalbetrag in Höhe von € 500,- zur Abdeckung der Steuerberatungskosten.","Die Berechnung des Zuschusses (max. 400 TEUR) erfolgt auf Basis Ihrer Angaben, die im Zuge der Antragstellung geprüft werden können."))</f>
        <v>Der mögliche Gesamtzuschuss liegt unter der betragsmäßigen Untergrenze von EUR 2.000,- .</v>
      </c>
      <c r="M29" s="120"/>
      <c r="N29" s="120"/>
      <c r="O29" s="120"/>
      <c r="P29" s="120"/>
      <c r="Q29" s="120"/>
      <c r="R29" s="120"/>
      <c r="S29" s="120"/>
      <c r="T29" s="120"/>
      <c r="U29" s="120"/>
      <c r="V29" s="120"/>
      <c r="W29" s="120"/>
      <c r="X29" s="120"/>
    </row>
    <row r="30" spans="1:24" x14ac:dyDescent="0.25">
      <c r="B30" s="54"/>
      <c r="C30" s="54"/>
      <c r="D30" s="54"/>
      <c r="E30" s="54"/>
      <c r="F30" s="85"/>
      <c r="G30" s="85"/>
      <c r="H30" s="85"/>
      <c r="I30" s="85"/>
      <c r="J30" s="85"/>
      <c r="K30" s="85"/>
      <c r="L30" s="120"/>
      <c r="M30" s="120"/>
      <c r="N30" s="120"/>
      <c r="O30" s="120"/>
      <c r="P30" s="120"/>
      <c r="Q30" s="120"/>
      <c r="R30" s="120"/>
      <c r="S30" s="120"/>
      <c r="T30" s="120"/>
      <c r="U30" s="120"/>
      <c r="V30" s="120"/>
      <c r="W30" s="120"/>
      <c r="X30" s="120"/>
    </row>
  </sheetData>
  <sheetProtection algorithmName="SHA-512" hashValue="GLpbqdBuQRjEYWAzk41jGwes2wLf2gK/qGVPwAUqa5pHUSEMVlWjQ9AxR0ylU2lwsH1enQNt64DuWzNPQl4HQw==" saltValue="9NuUsnfkgCcfZm7YaIoM/A==" spinCount="100000" sheet="1" objects="1" scenarios="1"/>
  <mergeCells count="1">
    <mergeCell ref="L29:X30"/>
  </mergeCells>
  <conditionalFormatting sqref="L29:X30">
    <cfRule type="cellIs" dxfId="6" priority="1" operator="equal">
      <formula>"Der mögliche Gesamtzuschuss liegt unter der betragsmäßigen Untergrenze von EUR 2.000,- ."</formula>
    </cfRule>
  </conditionalFormatting>
  <dataValidations count="3">
    <dataValidation type="textLength" errorStyle="information" operator="equal" allowBlank="1" showErrorMessage="1" errorTitle="Achtung" error="Bitte geben Sie nur die letzten vier Stellen Ihrer Zählpunktnummer an." sqref="O8" xr:uid="{4E6393FE-7187-4975-8BA8-9A0E65E27817}">
      <formula1>4</formula1>
    </dataValidation>
    <dataValidation type="decimal" errorStyle="information" allowBlank="1" showInputMessage="1" showErrorMessage="1" errorTitle="Achtung" error="Bitte erfassen Sie den Preis pro Liter." sqref="I13:I14 I18:I19" xr:uid="{074FC89F-A742-4403-A16D-07890FD9F2A1}">
      <formula1>0</formula1>
      <formula2>3</formula2>
    </dataValidation>
    <dataValidation type="decimal" operator="greaterThanOrEqual" allowBlank="1" showInputMessage="1" showErrorMessage="1" errorTitle="Negative Werte unzulässig" error="Negative Verbrauchsangaben sind unzulässig." sqref="I17 I12" xr:uid="{7174DC76-3FFD-4EE4-A9A4-F186EE6D967C}">
      <formula1>0</formula1>
    </dataValidation>
  </dataValidations>
  <pageMargins left="0.7" right="0.7" top="0.78740157499999996" bottom="0.78740157499999996" header="0.3" footer="0.3"/>
  <pageSetup paperSize="9" scale="3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4BE91-B7E7-46F5-AEAA-C0117C04DC6E}">
  <sheetPr codeName="Tabelle7"/>
  <dimension ref="A1:E9"/>
  <sheetViews>
    <sheetView workbookViewId="0">
      <selection activeCell="B5" sqref="B5"/>
    </sheetView>
  </sheetViews>
  <sheetFormatPr baseColWidth="10" defaultColWidth="11.42578125" defaultRowHeight="15" x14ac:dyDescent="0.25"/>
  <cols>
    <col min="1" max="1" width="47.85546875" bestFit="1" customWidth="1"/>
    <col min="2" max="2" width="12.42578125" bestFit="1" customWidth="1"/>
  </cols>
  <sheetData>
    <row r="1" spans="1:5" x14ac:dyDescent="0.25">
      <c r="A1" t="s">
        <v>58</v>
      </c>
      <c r="B1" t="s">
        <v>59</v>
      </c>
      <c r="D1" t="s">
        <v>60</v>
      </c>
      <c r="E1" t="s">
        <v>59</v>
      </c>
    </row>
    <row r="2" spans="1:5" x14ac:dyDescent="0.25">
      <c r="A2" s="110" t="s">
        <v>61</v>
      </c>
      <c r="B2" s="111">
        <f>MIN('2 - Strom und Erdgas 2022'!H70,1000000)+'2 - Strom und Erdgas 2022'!H71</f>
        <v>0</v>
      </c>
      <c r="D2" s="110" t="s">
        <v>62</v>
      </c>
      <c r="E2" s="110">
        <v>100000000</v>
      </c>
    </row>
    <row r="3" spans="1:5" x14ac:dyDescent="0.25">
      <c r="A3" s="110" t="s">
        <v>63</v>
      </c>
      <c r="B3" s="111">
        <f>'2 - Strom und Erdgas 2022'!H74</f>
        <v>0</v>
      </c>
      <c r="D3" s="110" t="s">
        <v>64</v>
      </c>
      <c r="E3" s="113" t="str">
        <f>IF(AND(_xlfn.ISFORMULA('2 - Strom und Erdgas 2022'!H72)=TRUE,_xlfn.ISFORMULA('2 - Strom und Erdgas 2022'!H74)=TRUE,_xlfn.ISFORMULA('2 - Strom und Erdgas 2022'!H75)=TRUE,_xlfn.ISFORMULA('2 - Strom und Erdgas 2022'!H81)=TRUE,_xlfn.ISFORMULA('2 - Strom und Erdgas 2022'!H83)=TRUE,_xlfn.ISFORMULA('2 - Strom und Erdgas 2022'!H84)=TRUE,OR(AND('3 - Treibstoff und Zuschuss'!I12="",'3 - Treibstoff und Zuschuss'!I13=""),AND('3 - Treibstoff und Zuschuss'!I12&gt;0,'3 - Treibstoff und Zuschuss'!I13&gt;0)),OR(AND('3 - Treibstoff und Zuschuss'!I17="",'3 - Treibstoff und Zuschuss'!I18=""),AND('3 - Treibstoff und Zuschuss'!I17&gt;0,'3 - Treibstoff und Zuschuss'!I18&gt;0))),"OK","NOK")</f>
        <v>OK</v>
      </c>
    </row>
    <row r="4" spans="1:5" x14ac:dyDescent="0.25">
      <c r="A4" s="110" t="s">
        <v>65</v>
      </c>
      <c r="B4" s="111">
        <f>'2 - Strom und Erdgas 2022'!H75</f>
        <v>0</v>
      </c>
      <c r="D4" s="110" t="s">
        <v>2</v>
      </c>
      <c r="E4" s="114" t="str">
        <f>'1 - Strom und Erdgas 2021'!C4</f>
        <v>1.4.2</v>
      </c>
    </row>
    <row r="5" spans="1:5" x14ac:dyDescent="0.25">
      <c r="A5" s="110" t="s">
        <v>66</v>
      </c>
      <c r="B5" s="111">
        <f>MIN('2 - Strom und Erdgas 2022'!H79,1000000)+'2 - Strom und Erdgas 2022'!H80</f>
        <v>0</v>
      </c>
    </row>
    <row r="6" spans="1:5" x14ac:dyDescent="0.25">
      <c r="A6" s="110" t="s">
        <v>67</v>
      </c>
      <c r="B6" s="111">
        <f>'2 - Strom und Erdgas 2022'!H83</f>
        <v>0</v>
      </c>
    </row>
    <row r="7" spans="1:5" x14ac:dyDescent="0.25">
      <c r="A7" s="110" t="s">
        <v>68</v>
      </c>
      <c r="B7" s="111">
        <f>'2 - Strom und Erdgas 2022'!H84</f>
        <v>0</v>
      </c>
    </row>
    <row r="8" spans="1:5" x14ac:dyDescent="0.25">
      <c r="A8" s="110" t="s">
        <v>69</v>
      </c>
      <c r="B8" s="111">
        <f>IF('3 - Treibstoff und Zuschuss'!I13&gt;1.2984,'3 - Treibstoff und Zuschuss'!I12,0)+IF('3 - Treibstoff und Zuschuss'!I18&gt;1.1964,'3 - Treibstoff und Zuschuss'!I17,0)</f>
        <v>0</v>
      </c>
    </row>
    <row r="9" spans="1:5" x14ac:dyDescent="0.25">
      <c r="A9" s="110" t="s">
        <v>70</v>
      </c>
      <c r="B9" s="111">
        <f>IFERROR(IF('3 - Treibstoff und Zuschuss'!I13&gt;1.2984,('3 - Treibstoff und Zuschuss'!I13/1.2-0.482)*'3 - Treibstoff und Zuschuss'!I12/(Import!B8),0)+IF('3 - Treibstoff und Zuschuss'!I18&gt;1.1964,('3 - Treibstoff und Zuschuss'!I18/1.2-0.397)*'3 - Treibstoff und Zuschuss'!I17/(Import!B8),0),0)</f>
        <v>0</v>
      </c>
    </row>
  </sheetData>
  <pageMargins left="0.7" right="0.7" top="0.78740157499999996" bottom="0.78740157499999996" header="0.3" footer="0.3"/>
  <pageSetup paperSize="9" orientation="portrait"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54225-444F-403E-A134-6CB9C5973278}">
  <sheetPr codeName="Tabelle5"/>
  <dimension ref="A1:AB7"/>
  <sheetViews>
    <sheetView workbookViewId="0">
      <selection activeCell="E15" sqref="E15"/>
    </sheetView>
  </sheetViews>
  <sheetFormatPr baseColWidth="10" defaultColWidth="11.42578125" defaultRowHeight="15" x14ac:dyDescent="0.25"/>
  <cols>
    <col min="24" max="28" width="11.42578125" style="23"/>
  </cols>
  <sheetData>
    <row r="1" spans="1:28" s="1" customFormat="1" ht="19.5" thickBot="1" x14ac:dyDescent="0.45">
      <c r="A1"/>
      <c r="B1" s="2" t="s">
        <v>10</v>
      </c>
      <c r="C1" s="3"/>
      <c r="D1" s="3"/>
      <c r="E1" s="3"/>
      <c r="F1" s="3"/>
      <c r="G1" s="3"/>
      <c r="H1" s="3"/>
      <c r="I1" s="3"/>
      <c r="J1" s="3"/>
      <c r="K1" s="3"/>
      <c r="L1" s="3"/>
      <c r="M1" s="3"/>
      <c r="N1" s="3"/>
      <c r="O1" s="3"/>
      <c r="P1" s="3"/>
      <c r="Q1" s="3"/>
      <c r="R1" s="3"/>
      <c r="S1" s="3"/>
      <c r="T1" s="3"/>
      <c r="U1" s="3"/>
      <c r="V1" s="3"/>
      <c r="W1" s="3"/>
      <c r="X1" s="23"/>
      <c r="Y1" s="23"/>
      <c r="Z1" s="23"/>
      <c r="AA1" s="23"/>
      <c r="AB1" s="23"/>
    </row>
    <row r="2" spans="1:28" s="1" customFormat="1" ht="16.5" thickBot="1" x14ac:dyDescent="0.35">
      <c r="A2"/>
      <c r="B2" s="3" t="s">
        <v>11</v>
      </c>
      <c r="C2" s="3"/>
      <c r="D2" s="3"/>
      <c r="E2" s="3"/>
      <c r="F2" s="3"/>
      <c r="G2" s="3"/>
      <c r="H2" s="27"/>
      <c r="I2" s="3"/>
      <c r="J2" s="4" t="s">
        <v>5</v>
      </c>
      <c r="K2" s="3" t="s">
        <v>12</v>
      </c>
      <c r="L2" s="3"/>
      <c r="M2" s="3"/>
      <c r="N2" s="3"/>
      <c r="O2" s="3"/>
      <c r="P2" s="3"/>
      <c r="Q2" s="3"/>
      <c r="R2" s="3"/>
      <c r="S2" s="3"/>
      <c r="T2" s="3"/>
      <c r="U2" s="3"/>
      <c r="V2" s="3"/>
      <c r="W2" s="3"/>
      <c r="X2" s="21" t="str">
        <f>H3</f>
        <v>Nein</v>
      </c>
      <c r="Y2" s="22">
        <f>H4</f>
        <v>0</v>
      </c>
      <c r="Z2" s="24">
        <f>H5</f>
        <v>0</v>
      </c>
      <c r="AA2" s="25">
        <f>H6</f>
        <v>0</v>
      </c>
      <c r="AB2" s="23"/>
    </row>
    <row r="3" spans="1:28" s="1" customFormat="1" ht="16.5" thickBot="1" x14ac:dyDescent="0.35">
      <c r="A3"/>
      <c r="B3" s="3" t="s">
        <v>13</v>
      </c>
      <c r="C3" s="3"/>
      <c r="D3" s="3"/>
      <c r="E3" s="3"/>
      <c r="F3" s="3"/>
      <c r="G3" s="3"/>
      <c r="H3" s="27" t="s">
        <v>20</v>
      </c>
      <c r="I3" s="20"/>
      <c r="J3" s="4" t="s">
        <v>5</v>
      </c>
      <c r="K3" s="3" t="s">
        <v>71</v>
      </c>
      <c r="L3" s="3"/>
      <c r="M3" s="3"/>
      <c r="N3" s="3"/>
      <c r="O3" s="3"/>
      <c r="P3" s="3"/>
      <c r="Q3" s="3"/>
      <c r="R3" s="3"/>
      <c r="S3" s="3"/>
      <c r="T3" s="3"/>
      <c r="U3" s="3"/>
      <c r="V3" s="3"/>
      <c r="W3" s="3"/>
      <c r="X3" s="23"/>
      <c r="Y3" s="23"/>
      <c r="Z3" s="23"/>
      <c r="AA3" s="23"/>
      <c r="AB3" s="23"/>
    </row>
    <row r="4" spans="1:28" s="1" customFormat="1" ht="16.5" thickBot="1" x14ac:dyDescent="0.35">
      <c r="A4"/>
      <c r="B4" s="3" t="s">
        <v>16</v>
      </c>
      <c r="C4" s="3"/>
      <c r="D4" s="3"/>
      <c r="E4" s="3"/>
      <c r="F4" s="3"/>
      <c r="G4" s="3"/>
      <c r="H4" s="28"/>
      <c r="I4" s="3"/>
      <c r="J4" s="4" t="s">
        <v>5</v>
      </c>
      <c r="K4" s="3" t="s">
        <v>17</v>
      </c>
      <c r="L4" s="3"/>
      <c r="M4" s="3"/>
      <c r="N4" s="3"/>
      <c r="O4" s="3"/>
      <c r="P4" s="3"/>
      <c r="Q4" s="3"/>
      <c r="R4" s="3"/>
      <c r="S4" s="3"/>
      <c r="T4" s="3"/>
      <c r="U4" s="3"/>
      <c r="V4" s="3"/>
      <c r="W4" s="3"/>
      <c r="X4" s="23"/>
      <c r="Y4" s="23"/>
      <c r="Z4" s="23"/>
      <c r="AA4" s="23"/>
      <c r="AB4" s="23"/>
    </row>
    <row r="5" spans="1:28" s="1" customFormat="1" ht="16.5" thickBot="1" x14ac:dyDescent="0.35">
      <c r="A5"/>
      <c r="B5" s="3" t="str">
        <f>IF(H4="Erdgas","Nettorechnungsbetrag (Erdgas)","Nettorechnungsbetrag (Strom)")</f>
        <v>Nettorechnungsbetrag (Strom)</v>
      </c>
      <c r="C5" s="3"/>
      <c r="D5" s="3"/>
      <c r="E5" s="3"/>
      <c r="F5" s="3"/>
      <c r="G5" s="3"/>
      <c r="H5" s="29"/>
      <c r="I5" s="5" t="s">
        <v>18</v>
      </c>
      <c r="J5" s="4" t="s">
        <v>5</v>
      </c>
      <c r="K5" s="3" t="str">
        <f>IF(H4="Erdgas","Der Nettorechnungsbetrag bezeichnet die Kosten für die verbrauchten Kilowattstunden (kWh) Erdgas (exkl. Steuern, Abgaben, Netzentgelte, etc.).","Der Nettorechnungsbetrag bezeichnet die Kosten für die verbrauchten Kilowattstunden (kWh) Strom (exkl. Steuern, Abgaben, Netzentgelte, etc.).")</f>
        <v>Der Nettorechnungsbetrag bezeichnet die Kosten für die verbrauchten Kilowattstunden (kWh) Strom (exkl. Steuern, Abgaben, Netzentgelte, etc.).</v>
      </c>
      <c r="L5" s="3"/>
      <c r="M5" s="3"/>
      <c r="N5" s="3"/>
      <c r="O5" s="3"/>
      <c r="P5" s="3"/>
      <c r="Q5" s="3"/>
      <c r="R5" s="3"/>
      <c r="S5" s="3"/>
      <c r="T5" s="3"/>
      <c r="U5" s="3"/>
      <c r="V5" s="3"/>
      <c r="W5" s="3"/>
      <c r="X5" s="23"/>
      <c r="Y5" s="23"/>
      <c r="Z5" s="23"/>
      <c r="AA5" s="23"/>
      <c r="AB5" s="23"/>
    </row>
    <row r="6" spans="1:28" s="1" customFormat="1" ht="16.5" thickBot="1" x14ac:dyDescent="0.35">
      <c r="A6"/>
      <c r="B6" s="3" t="str">
        <f>IF(H3="Nein",IF(H4="Erdgas","Erdgasverbrauch in kWh gem. letzter Jahresabrechnung","Stromverbrauch in kWh gem. letzter Jahresabrechnung"),IF(H4="Erdgas","Erdgasverbrauch in kWh im Kalenderjahr 2021","Stromverbrauch in kWh im Kalenderjahr 2021"))</f>
        <v>Stromverbrauch in kWh gem. letzter Jahresabrechnung</v>
      </c>
      <c r="C6" s="3"/>
      <c r="D6" s="3"/>
      <c r="E6" s="3"/>
      <c r="F6" s="3"/>
      <c r="G6" s="3"/>
      <c r="H6" s="30"/>
      <c r="I6" s="5" t="s">
        <v>19</v>
      </c>
      <c r="J6" s="4" t="s">
        <v>5</v>
      </c>
      <c r="K6" s="3" t="str">
        <f>IF(H3="Nein",IF(H4="Erdgas","Den Erdgasverbrauch entnehmen Sie bitte der letzten Jahresabrechnung, deren Abrechnungszeitraum zwischen 31. Jänner 2021 und 31. Jänner 2022 endet.","Den Stromverbrauch entnehmen Sie bitte der letzten Jahresabrechnung, deren Abrechnungszeitraum zwischen 31. Jänner 2021 und 31. Jänner 2022 endet."),IF(H4="Erdgas","Bitte geben Sie den Erdgasverbrauch für den gesamten Zeitraum von 1. Jänner 2021 und 31. Dezember 2021 an.","Bitte geben Sie den Stromverbrauch für den gesamten Zeitraum von 1. Jänner 2021 und 31. Dezember 2021 an."))</f>
        <v>Den Stromverbrauch entnehmen Sie bitte der letzten Jahresabrechnung, deren Abrechnungszeitraum zwischen 31. Jänner 2021 und 31. Jänner 2022 endet.</v>
      </c>
      <c r="L6" s="3"/>
      <c r="M6" s="3"/>
      <c r="N6" s="3"/>
      <c r="O6" s="3"/>
      <c r="P6" s="3"/>
      <c r="Q6" s="3"/>
      <c r="R6" s="3"/>
      <c r="S6" s="3"/>
      <c r="T6" s="3"/>
      <c r="U6" s="3"/>
      <c r="V6" s="3"/>
      <c r="W6" s="3"/>
      <c r="X6" s="23"/>
      <c r="Y6" s="23"/>
      <c r="Z6" s="23"/>
      <c r="AA6" s="23"/>
      <c r="AB6" s="23"/>
    </row>
    <row r="7" spans="1:28" x14ac:dyDescent="0.25">
      <c r="B7" s="13"/>
      <c r="C7" s="13"/>
      <c r="D7" s="13"/>
      <c r="E7" s="13"/>
      <c r="F7" s="13"/>
      <c r="G7" s="13"/>
      <c r="H7" s="13"/>
      <c r="I7" s="13"/>
      <c r="J7" s="13"/>
      <c r="K7" s="13"/>
      <c r="L7" s="13"/>
      <c r="M7" s="13"/>
      <c r="N7" s="13"/>
      <c r="O7" s="13"/>
      <c r="P7" s="13"/>
      <c r="Q7" s="13"/>
      <c r="R7" s="13"/>
      <c r="S7" s="13"/>
      <c r="T7" s="13"/>
      <c r="U7" s="13"/>
      <c r="V7" s="13"/>
      <c r="W7" s="13"/>
    </row>
  </sheetData>
  <dataValidations count="4">
    <dataValidation type="list" allowBlank="1" showInputMessage="1" showErrorMessage="1" sqref="H4" xr:uid="{315E8449-3FE5-44E0-8260-0DB2535052A2}">
      <formula1>Energieart</formula1>
    </dataValidation>
    <dataValidation type="decimal" errorStyle="information" operator="greaterThanOrEqual" allowBlank="1" showInputMessage="1" showErrorMessage="1" errorTitle="Bitte beachten Sie" error="Negative Werte sind unzulässig" sqref="H5:H6" xr:uid="{A7969A50-9713-4EB1-88C6-D2A4288C2419}">
      <formula1>0</formula1>
    </dataValidation>
    <dataValidation type="whole" errorStyle="information" allowBlank="1" showErrorMessage="1" errorTitle="Achtung" error="Bitte geben Sie nur die letzten vier Stellen Ihrer Zählpunktnummer an." sqref="H2" xr:uid="{3BAC171D-D57C-435D-A139-E9896731A7ED}">
      <formula1>0</formula1>
      <formula2>9999</formula2>
    </dataValidation>
    <dataValidation type="list" errorStyle="information" operator="equal" allowBlank="1" showErrorMessage="1" errorTitle="Achtung" error="Bitte geben Sie nur die letzten vier Stellen Ihrer Zählpunktnummer an." sqref="H3" xr:uid="{F962EE04-6BF6-4811-A9EC-CE93867BB562}">
      <formula1>Lastprofilzähler</formula1>
    </dataValidation>
  </dataValidation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702F9-5B9F-4A58-8C23-EC817C5F12A7}">
  <sheetPr codeName="Tabelle6"/>
  <dimension ref="A1:Z16"/>
  <sheetViews>
    <sheetView workbookViewId="0">
      <selection activeCell="A7" sqref="A7"/>
    </sheetView>
  </sheetViews>
  <sheetFormatPr baseColWidth="10" defaultColWidth="11.42578125" defaultRowHeight="15" x14ac:dyDescent="0.25"/>
  <cols>
    <col min="25" max="26" width="11.42578125" style="1"/>
  </cols>
  <sheetData>
    <row r="1" spans="1:24" x14ac:dyDescent="0.25">
      <c r="B1" s="13"/>
      <c r="C1" s="13"/>
      <c r="D1" s="13"/>
      <c r="E1" s="13"/>
      <c r="F1" s="13"/>
      <c r="G1" s="13"/>
      <c r="H1" s="13"/>
      <c r="I1" s="13"/>
      <c r="J1" s="13"/>
      <c r="K1" s="13"/>
      <c r="L1" s="13"/>
      <c r="M1" s="13"/>
      <c r="N1" s="13"/>
      <c r="O1" s="13"/>
      <c r="P1" s="13"/>
      <c r="Q1" s="13"/>
      <c r="R1" s="13"/>
      <c r="S1" s="13"/>
      <c r="T1" s="13"/>
      <c r="U1" s="13"/>
      <c r="V1" s="13"/>
      <c r="W1" s="13"/>
      <c r="X1" s="13"/>
    </row>
    <row r="2" spans="1:24" s="1" customFormat="1" ht="19.5" thickBot="1" x14ac:dyDescent="0.45">
      <c r="A2"/>
      <c r="B2" s="2" t="s">
        <v>10</v>
      </c>
      <c r="C2" s="3"/>
      <c r="D2" s="3"/>
      <c r="E2" s="3"/>
      <c r="F2" s="3"/>
      <c r="G2" s="3"/>
      <c r="H2" s="3"/>
      <c r="I2" s="6">
        <v>44593</v>
      </c>
      <c r="J2" s="6">
        <v>44621</v>
      </c>
      <c r="K2" s="6">
        <v>44652</v>
      </c>
      <c r="L2" s="6">
        <v>44682</v>
      </c>
      <c r="M2" s="6">
        <v>44713</v>
      </c>
      <c r="N2" s="6">
        <v>44743</v>
      </c>
      <c r="O2" s="6">
        <v>44774</v>
      </c>
      <c r="P2" s="6">
        <v>44805</v>
      </c>
      <c r="Q2" s="3"/>
      <c r="R2" s="10"/>
      <c r="S2" s="10"/>
      <c r="T2" s="10"/>
      <c r="U2" s="10"/>
      <c r="V2" s="10"/>
      <c r="W2" s="10"/>
      <c r="X2" s="3"/>
    </row>
    <row r="3" spans="1:24" s="1" customFormat="1" ht="16.5" thickBot="1" x14ac:dyDescent="0.35">
      <c r="A3"/>
      <c r="B3" s="3" t="s">
        <v>29</v>
      </c>
      <c r="C3" s="3"/>
      <c r="D3" s="3"/>
      <c r="E3" s="3"/>
      <c r="F3" s="3"/>
      <c r="G3" s="3"/>
      <c r="H3" s="32"/>
      <c r="I3" s="16"/>
      <c r="J3" s="17"/>
      <c r="K3" s="17"/>
      <c r="L3" s="17"/>
      <c r="M3" s="17"/>
      <c r="N3" s="17"/>
      <c r="O3" s="17"/>
      <c r="P3" s="17"/>
      <c r="Q3" s="4" t="s">
        <v>5</v>
      </c>
      <c r="R3" s="3" t="s">
        <v>30</v>
      </c>
      <c r="S3" s="10"/>
      <c r="T3" s="10"/>
      <c r="U3" s="10"/>
      <c r="V3" s="10"/>
      <c r="W3" s="10"/>
      <c r="X3" s="3"/>
    </row>
    <row r="4" spans="1:24" s="1" customFormat="1" ht="16.5" thickBot="1" x14ac:dyDescent="0.35">
      <c r="A4"/>
      <c r="B4" s="3" t="s">
        <v>13</v>
      </c>
      <c r="C4" s="3"/>
      <c r="D4" s="3"/>
      <c r="E4" s="3"/>
      <c r="F4" s="3"/>
      <c r="G4" s="3"/>
      <c r="H4" s="33">
        <f>IFERROR(VLOOKUP(H3,'1 - Strom und Erdgas 2021'!H:AA,17,FALSE),"")</f>
        <v>0</v>
      </c>
      <c r="I4" s="16"/>
      <c r="J4" s="17"/>
      <c r="K4" s="17"/>
      <c r="L4" s="17"/>
      <c r="M4" s="17"/>
      <c r="N4" s="17"/>
      <c r="O4" s="17"/>
      <c r="P4" s="17"/>
      <c r="Q4" s="4"/>
      <c r="R4" s="3"/>
      <c r="S4" s="10"/>
      <c r="T4" s="10"/>
      <c r="U4" s="10"/>
      <c r="V4" s="10"/>
      <c r="W4" s="10"/>
      <c r="X4" s="3"/>
    </row>
    <row r="5" spans="1:24" s="1" customFormat="1" ht="16.5" thickBot="1" x14ac:dyDescent="0.35">
      <c r="A5"/>
      <c r="B5" s="3" t="s">
        <v>16</v>
      </c>
      <c r="C5" s="3"/>
      <c r="D5" s="3"/>
      <c r="E5" s="3"/>
      <c r="F5" s="3"/>
      <c r="G5" s="3"/>
      <c r="H5" s="26">
        <f>IFERROR(VLOOKUP(H3,'1 - Strom und Erdgas 2021'!H:AA,18,FALSE),"")</f>
        <v>0</v>
      </c>
      <c r="I5" s="18"/>
      <c r="J5" s="19"/>
      <c r="K5" s="19"/>
      <c r="L5" s="19"/>
      <c r="M5" s="19"/>
      <c r="N5" s="19"/>
      <c r="O5" s="19"/>
      <c r="P5" s="19"/>
      <c r="Q5" s="4" t="s">
        <v>5</v>
      </c>
      <c r="R5" s="3" t="s">
        <v>17</v>
      </c>
      <c r="S5" s="10"/>
      <c r="T5" s="10"/>
      <c r="U5" s="10"/>
      <c r="V5" s="10"/>
      <c r="W5" s="10"/>
      <c r="X5" s="3"/>
    </row>
    <row r="6" spans="1:24" s="1" customFormat="1" ht="16.5" thickBot="1" x14ac:dyDescent="0.35">
      <c r="A6"/>
      <c r="B6" s="3" t="str">
        <f>IF(H5="Erdgas","Arbeitspreis pro kWh Erdgas in EUR","Arbeitspreis pro kWh Strom in EUR")</f>
        <v>Arbeitspreis pro kWh Strom in EUR</v>
      </c>
      <c r="C6" s="3"/>
      <c r="D6" s="3"/>
      <c r="E6" s="3"/>
      <c r="F6" s="3"/>
      <c r="G6" s="15">
        <f>IFERROR(SUMPRODUCT(I6:P6,I7:P7),"")</f>
        <v>0</v>
      </c>
      <c r="H6" s="3"/>
      <c r="I6" s="31"/>
      <c r="J6" s="31"/>
      <c r="K6" s="31"/>
      <c r="L6" s="31"/>
      <c r="M6" s="31"/>
      <c r="N6" s="31"/>
      <c r="O6" s="31"/>
      <c r="P6" s="31"/>
      <c r="Q6" s="4" t="s">
        <v>5</v>
      </c>
      <c r="R6" s="3" t="str">
        <f>IF(H5="Erdgas","Erdgaskosten exkl. Steuern, Abgaben, Netzentgelte, etc.","Stromkosten exkl. Steuern, Abgaben, Netzentgelte, etc.")</f>
        <v>Stromkosten exkl. Steuern, Abgaben, Netzentgelte, etc.</v>
      </c>
      <c r="S6" s="3"/>
      <c r="T6" s="3"/>
      <c r="U6" s="11"/>
      <c r="V6" s="8"/>
      <c r="W6" s="9"/>
      <c r="X6" s="3"/>
    </row>
    <row r="7" spans="1:24" s="1" customFormat="1" ht="16.5" thickBot="1" x14ac:dyDescent="0.35">
      <c r="A7"/>
      <c r="B7" s="3" t="str">
        <f>IF(AND(H5="Erdgas",H4="Nein"),"Aliquoter Erdgasverbrauch in kWh von 1. Februar bis 30. September 2022",IF(H5="Erdgas","Erdgasverbrauch in kWh von 1. Februar bis 30. September 2022",IF(AND(H5="Strom",H4="Nein"),"Aliquoter Stromverbrauch in kWh von 1. Februar bis 30. September 2022","Stromverbrauch in kWh von 1. Februar bis 30. September 2022")))</f>
        <v>Stromverbrauch in kWh von 1. Februar bis 30. September 2022</v>
      </c>
      <c r="C7" s="3"/>
      <c r="D7" s="3"/>
      <c r="E7" s="3"/>
      <c r="F7" s="3"/>
      <c r="G7" s="3"/>
      <c r="H7" s="20">
        <f>SUM(I7:P7)</f>
        <v>0</v>
      </c>
      <c r="I7" s="34" t="str">
        <f>IFERROR(IF(H4="Nein",VLOOKUP(H3,'1 - Strom und Erdgas 2021'!H:AA,20,FALSE)/12,""),"")</f>
        <v/>
      </c>
      <c r="J7" s="34" t="str">
        <f>IFERROR(IF(H4="Nein",VLOOKUP(H3,'1 - Strom und Erdgas 2021'!H:AA,20,FALSE)/12,""),"")</f>
        <v/>
      </c>
      <c r="K7" s="34" t="str">
        <f>IFERROR(IF(H4="Nein",VLOOKUP(H3,'1 - Strom und Erdgas 2021'!H:AA,20,FALSE)/12,""),"")</f>
        <v/>
      </c>
      <c r="L7" s="34" t="str">
        <f>IFERROR(IF(H4="Nein",VLOOKUP(H3,'1 - Strom und Erdgas 2021'!H:AA,20,FALSE)/12,""),"")</f>
        <v/>
      </c>
      <c r="M7" s="34" t="str">
        <f>IFERROR(IF(H4="Nein",VLOOKUP(H3,'1 - Strom und Erdgas 2021'!H:AA,20,FALSE)/12,""),"")</f>
        <v/>
      </c>
      <c r="N7" s="34" t="str">
        <f>IFERROR(IF(H4="Nein",VLOOKUP(H3,'1 - Strom und Erdgas 2021'!H:AA,20,FALSE)/12,""),"")</f>
        <v/>
      </c>
      <c r="O7" s="34" t="str">
        <f>IFERROR(IF(H4="Nein",VLOOKUP(H3,'1 - Strom und Erdgas 2021'!H:AA,20,FALSE)/12,""),"")</f>
        <v/>
      </c>
      <c r="P7" s="34" t="str">
        <f>IFERROR(IF(H4="Nein",VLOOKUP(H3,'1 - Strom und Erdgas 2021'!H:AA,20,FALSE)/12,""),"")</f>
        <v/>
      </c>
      <c r="Q7" s="4" t="s">
        <v>5</v>
      </c>
      <c r="R7" s="35" t="str">
        <f>IFERROR(IF(H4="Nein","Vorbefüllte Verbrauchswerte wurden aliquot (d.h. 1/12) aus dem Jahr 2021 übernommen.","Bitte ergänzen Sie die monatlichen Verbrauchswerte gem. Lastprofilzähler"),"")</f>
        <v>Bitte ergänzen Sie die monatlichen Verbrauchswerte gem. Lastprofilzähler</v>
      </c>
      <c r="S7" s="36"/>
      <c r="T7" s="36"/>
      <c r="U7" s="36"/>
      <c r="V7" s="36"/>
      <c r="W7" s="36"/>
      <c r="X7" s="36"/>
    </row>
    <row r="8" spans="1:24" s="1" customFormat="1" x14ac:dyDescent="0.25">
      <c r="A8"/>
      <c r="B8" s="3"/>
      <c r="C8" s="3"/>
      <c r="D8" s="3"/>
      <c r="E8" s="3"/>
      <c r="F8" s="3"/>
      <c r="G8" s="3"/>
      <c r="H8" s="14"/>
      <c r="I8" s="7"/>
      <c r="J8" s="7"/>
      <c r="K8" s="7"/>
      <c r="L8" s="7"/>
      <c r="M8" s="7"/>
      <c r="N8" s="7"/>
      <c r="O8" s="7"/>
      <c r="P8" s="7"/>
      <c r="Q8" s="12"/>
      <c r="R8" s="36"/>
      <c r="S8" s="36"/>
      <c r="T8" s="36"/>
      <c r="U8" s="36"/>
      <c r="V8" s="36"/>
      <c r="W8" s="36"/>
      <c r="X8" s="36"/>
    </row>
    <row r="16" spans="1:24" ht="12.95" customHeight="1" x14ac:dyDescent="0.25"/>
  </sheetData>
  <dataValidations count="3">
    <dataValidation type="list" allowBlank="1" showInputMessage="1" showErrorMessage="1" sqref="H5" xr:uid="{9C27AF2D-71C7-4AD4-B742-4DF62B40524D}">
      <formula1>Energieart</formula1>
    </dataValidation>
    <dataValidation type="whole" errorStyle="information" allowBlank="1" showInputMessage="1" showErrorMessage="1" errorTitle="Achtung" error="Bitte geben Sie nur die letzten vier Stellen Ihrer Zählpunktnummer an." sqref="H3" xr:uid="{8DB79CF3-30E3-4246-9D4D-B58D2F57B07E}">
      <formula1>0</formula1>
      <formula2>9999</formula2>
    </dataValidation>
    <dataValidation type="list" errorStyle="information" allowBlank="1" showInputMessage="1" errorTitle="Achtung" error="Bitte geben Sie nur die letzten vier Stellen Ihrer Zählpunktnummer an." sqref="H4" xr:uid="{6ED0DEC0-A758-4ADB-9551-5AAF5E3568BB}">
      <formula1>Lastprofilzähler</formula1>
    </dataValidation>
  </dataValidation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92956-10B9-4D63-9B02-A9BAB924D7D2}">
  <sheetPr codeName="Tabelle2"/>
  <dimension ref="A1:B2"/>
  <sheetViews>
    <sheetView workbookViewId="0">
      <selection activeCell="G14" sqref="G14"/>
    </sheetView>
  </sheetViews>
  <sheetFormatPr baseColWidth="10" defaultColWidth="11.42578125" defaultRowHeight="15" x14ac:dyDescent="0.25"/>
  <sheetData>
    <row r="1" spans="1:2" x14ac:dyDescent="0.25">
      <c r="A1" t="s">
        <v>21</v>
      </c>
      <c r="B1" t="s">
        <v>20</v>
      </c>
    </row>
    <row r="2" spans="1:2" x14ac:dyDescent="0.25">
      <c r="A2" t="s">
        <v>25</v>
      </c>
      <c r="B2" t="s">
        <v>14</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EE0FB56F6C7944B95FE0476062B8EB0" ma:contentTypeVersion="11" ma:contentTypeDescription="Ein neues Dokument erstellen." ma:contentTypeScope="" ma:versionID="c9e0db411fa4cc5fcc265143b8b3282b">
  <xsd:schema xmlns:xsd="http://www.w3.org/2001/XMLSchema" xmlns:xs="http://www.w3.org/2001/XMLSchema" xmlns:p="http://schemas.microsoft.com/office/2006/metadata/properties" xmlns:ns2="d16c1a68-7abd-48ef-b484-7d54634ec3d5" xmlns:ns3="0c00c5cf-c319-4f5a-b81f-3ae9dd0ce32d" targetNamespace="http://schemas.microsoft.com/office/2006/metadata/properties" ma:root="true" ma:fieldsID="e60dbd50c51b31bb605b777f152cf923" ns2:_="" ns3:_="">
    <xsd:import namespace="d16c1a68-7abd-48ef-b484-7d54634ec3d5"/>
    <xsd:import namespace="0c00c5cf-c319-4f5a-b81f-3ae9dd0ce3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Komment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c1a68-7abd-48ef-b484-7d54634ec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247b62e5-8c39-4ebf-9884-a6d418dab9e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Kommentar" ma:index="18" nillable="true" ma:displayName="Kommentar" ma:format="Dropdown" ma:internalName="Kommentar">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c00c5cf-c319-4f5a-b81f-3ae9dd0ce32d"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31db6c35-aa5e-4a80-8695-b19a07b5f99c}" ma:internalName="TaxCatchAll" ma:showField="CatchAllData" ma:web="0c00c5cf-c319-4f5a-b81f-3ae9dd0ce3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16c1a68-7abd-48ef-b484-7d54634ec3d5">
      <Terms xmlns="http://schemas.microsoft.com/office/infopath/2007/PartnerControls"/>
    </lcf76f155ced4ddcb4097134ff3c332f>
    <TaxCatchAll xmlns="0c00c5cf-c319-4f5a-b81f-3ae9dd0ce32d" xsi:nil="true"/>
    <Kommentar xmlns="d16c1a68-7abd-48ef-b484-7d54634ec3d5" xsi:nil="true"/>
  </documentManagement>
</p:properties>
</file>

<file path=customXml/itemProps1.xml><?xml version="1.0" encoding="utf-8"?>
<ds:datastoreItem xmlns:ds="http://schemas.openxmlformats.org/officeDocument/2006/customXml" ds:itemID="{06B4AFBF-2C73-4A5F-8E77-6665CCC04DC7}">
  <ds:schemaRefs>
    <ds:schemaRef ds:uri="http://schemas.microsoft.com/sharepoint/v3/contenttype/forms"/>
  </ds:schemaRefs>
</ds:datastoreItem>
</file>

<file path=customXml/itemProps2.xml><?xml version="1.0" encoding="utf-8"?>
<ds:datastoreItem xmlns:ds="http://schemas.openxmlformats.org/officeDocument/2006/customXml" ds:itemID="{3FAD0BF2-5281-4495-BC70-B2D35A9801C9}"/>
</file>

<file path=customXml/itemProps3.xml><?xml version="1.0" encoding="utf-8"?>
<ds:datastoreItem xmlns:ds="http://schemas.openxmlformats.org/officeDocument/2006/customXml" ds:itemID="{AAA8E387-9A8D-4CE2-BB3E-1620FA393C05}">
  <ds:schemaRefs>
    <ds:schemaRef ds:uri="http://schemas.microsoft.com/office/2006/documentManagement/types"/>
    <ds:schemaRef ds:uri="http://schemas.openxmlformats.org/package/2006/metadata/core-properties"/>
    <ds:schemaRef ds:uri="http://purl.org/dc/elements/1.1/"/>
    <ds:schemaRef ds:uri="0c00c5cf-c319-4f5a-b81f-3ae9dd0ce32d"/>
    <ds:schemaRef ds:uri="d16c1a68-7abd-48ef-b484-7d54634ec3d5"/>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8</vt:i4>
      </vt:variant>
      <vt:variant>
        <vt:lpstr>Benannte Bereiche</vt:lpstr>
      </vt:variant>
      <vt:variant>
        <vt:i4>3</vt:i4>
      </vt:variant>
    </vt:vector>
  </HeadingPairs>
  <TitlesOfParts>
    <vt:vector size="11" baseType="lpstr">
      <vt:lpstr>Erläuterung</vt:lpstr>
      <vt:lpstr>1 - Strom und Erdgas 2021</vt:lpstr>
      <vt:lpstr>2 - Strom und Erdgas 2022</vt:lpstr>
      <vt:lpstr>3 - Treibstoff und Zuschuss</vt:lpstr>
      <vt:lpstr>Import</vt:lpstr>
      <vt:lpstr>Zählpunkte Schritt 1</vt:lpstr>
      <vt:lpstr>Zählpunkte Schritt 2</vt:lpstr>
      <vt:lpstr>Liste</vt:lpstr>
      <vt:lpstr>'1 - Strom und Erdgas 2021'!Druckbereich</vt:lpstr>
      <vt:lpstr>Energieart</vt:lpstr>
      <vt:lpstr>Lastprofilzähler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2022-09-16T06:56:09Z</dcterms:created>
  <dcterms:modified xsi:type="dcterms:W3CDTF">2022-12-02T16:25:45Z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0x0101002EE0FB56F6C7944B95FE0476062B8EB0</vt:lpwstr>
  </property>
  <property fmtid="{D5CDD505-2E9C-101B-9397-08002B2CF9AE}" pid="3" name="MediaServiceImageTags">
    <vt:lpwstr/>
  </property>
</Properties>
</file>