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H:\daten\04_Projekte\74_Energiekostenzuschuss\Excel\Basisstufe\"/>
    </mc:Choice>
  </mc:AlternateContent>
  <xr:revisionPtr revIDLastSave="0" documentId="13_ncr:1_{7E667649-6DD2-4E2B-9EF3-DF0E75B120EB}" xr6:coauthVersionLast="47" xr6:coauthVersionMax="47" xr10:uidLastSave="{00000000-0000-0000-0000-000000000000}"/>
  <workbookProtection workbookAlgorithmName="SHA-512" workbookHashValue="t4RuMiYLST5GkWsOVGPUi5bjM2YlQyv5MjB8PWLNz66AK4p0Vqo2Xo6QavFMP9VqD+iDHwDX7e03SrHpnWSxlQ==" workbookSaltValue="DxV+RLuLzSdgd+FKPJP5kg==" workbookSpinCount="100000" lockStructure="1"/>
  <bookViews>
    <workbookView xWindow="-120" yWindow="-120" windowWidth="29040" windowHeight="15840" xr2:uid="{EFA8A215-ED95-4E6A-803B-7547073AA5DA}"/>
  </bookViews>
  <sheets>
    <sheet name="Übersicht" sheetId="11" r:id="rId1"/>
    <sheet name="1 - Vergleichszeitraum" sheetId="2" r:id="rId2"/>
    <sheet name="2 - Förderzeitraum" sheetId="4" r:id="rId3"/>
    <sheet name="3 - Unternehmensangaben" sheetId="7" r:id="rId4"/>
    <sheet name="Import" sheetId="10" state="hidden" r:id="rId5"/>
    <sheet name="Zählpunkte Schritt 1" sheetId="8" state="hidden" r:id="rId6"/>
    <sheet name="Zählpunkte Schritt 2" sheetId="9" state="hidden" r:id="rId7"/>
    <sheet name="Liste" sheetId="6" state="hidden" r:id="rId8"/>
  </sheets>
  <definedNames>
    <definedName name="_xlnm.Print_Area" localSheetId="2">'2 - Förderzeitraum'!$A$1:$X$71</definedName>
    <definedName name="Energieart">Liste!$A$1:$A$2</definedName>
    <definedName name="Lastprofilzähler">Liste!$B$1:$B$2</definedName>
    <definedName name="Zählpunk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10" l="1"/>
  <c r="E3" i="10" a="1"/>
  <c r="E3" i="10" s="1"/>
  <c r="B59" i="10"/>
  <c r="B58" i="10"/>
  <c r="B57" i="10"/>
  <c r="B56" i="10"/>
  <c r="B55" i="10"/>
  <c r="B54" i="10"/>
  <c r="B53" i="10"/>
  <c r="B52" i="10"/>
  <c r="H73" i="2" l="1"/>
  <c r="B73" i="2"/>
  <c r="X71" i="2"/>
  <c r="H67" i="2"/>
  <c r="B67" i="2"/>
  <c r="X65" i="2"/>
  <c r="H61" i="2"/>
  <c r="B61" i="2"/>
  <c r="X59" i="2"/>
  <c r="H55" i="2"/>
  <c r="B55" i="2"/>
  <c r="X53" i="2"/>
  <c r="H49" i="2"/>
  <c r="B49" i="2"/>
  <c r="X47" i="2"/>
  <c r="H43" i="2"/>
  <c r="B43" i="2"/>
  <c r="X41" i="2"/>
  <c r="E13" i="11" l="1"/>
  <c r="H37" i="2"/>
  <c r="B37" i="2"/>
  <c r="X35" i="2"/>
  <c r="H31" i="2"/>
  <c r="B31" i="2"/>
  <c r="X29" i="2"/>
  <c r="X3" i="8"/>
  <c r="J94" i="11" l="1"/>
  <c r="K94" i="11"/>
  <c r="L94" i="11"/>
  <c r="M94" i="11"/>
  <c r="N94" i="11"/>
  <c r="O94" i="11"/>
  <c r="P94" i="11"/>
  <c r="I94" i="11"/>
  <c r="J67" i="11"/>
  <c r="K67" i="11"/>
  <c r="L67" i="11"/>
  <c r="M67" i="11"/>
  <c r="N67" i="11"/>
  <c r="O67" i="11"/>
  <c r="P67" i="11"/>
  <c r="I67" i="11"/>
  <c r="H19" i="2"/>
  <c r="B27" i="10" s="1"/>
  <c r="H14" i="2"/>
  <c r="B2" i="10" l="1"/>
  <c r="H43" i="4"/>
  <c r="H15" i="4"/>
  <c r="H36" i="4"/>
  <c r="H57" i="4"/>
  <c r="H50" i="4"/>
  <c r="H64" i="4"/>
  <c r="H29" i="4"/>
  <c r="H22" i="4"/>
  <c r="E12" i="11"/>
  <c r="K33" i="11"/>
  <c r="N74" i="11"/>
  <c r="K56" i="11"/>
  <c r="O56" i="11"/>
  <c r="K83" i="11"/>
  <c r="O83" i="11"/>
  <c r="L56" i="11"/>
  <c r="P56" i="11"/>
  <c r="L83" i="11"/>
  <c r="P83" i="11"/>
  <c r="I56" i="11"/>
  <c r="M56" i="11"/>
  <c r="I83" i="11"/>
  <c r="M83" i="11"/>
  <c r="J56" i="11"/>
  <c r="N56" i="11"/>
  <c r="J83" i="11"/>
  <c r="N83" i="11"/>
  <c r="K47" i="11"/>
  <c r="O47" i="11"/>
  <c r="K74" i="11"/>
  <c r="O74" i="11"/>
  <c r="L47" i="11"/>
  <c r="P47" i="11"/>
  <c r="L74" i="11"/>
  <c r="P74" i="11"/>
  <c r="I47" i="11"/>
  <c r="M47" i="11"/>
  <c r="I74" i="11"/>
  <c r="M74" i="11"/>
  <c r="J47" i="11"/>
  <c r="N47" i="11"/>
  <c r="J74" i="11"/>
  <c r="N33" i="11"/>
  <c r="J33" i="11"/>
  <c r="P33" i="11"/>
  <c r="L33" i="11"/>
  <c r="I33" i="11"/>
  <c r="M33" i="11"/>
  <c r="O33" i="11"/>
  <c r="O24" i="11"/>
  <c r="K24" i="11"/>
  <c r="N24" i="11"/>
  <c r="J24" i="11"/>
  <c r="I24" i="11"/>
  <c r="M24" i="11"/>
  <c r="P24" i="11"/>
  <c r="L24" i="11"/>
  <c r="B67" i="4" l="1"/>
  <c r="B66" i="4"/>
  <c r="B65" i="4"/>
  <c r="R65" i="4"/>
  <c r="B32" i="4"/>
  <c r="B31" i="4"/>
  <c r="B30" i="4"/>
  <c r="R30" i="4"/>
  <c r="B53" i="4"/>
  <c r="B51" i="4"/>
  <c r="R51" i="4"/>
  <c r="B52" i="4"/>
  <c r="B37" i="4"/>
  <c r="B38" i="4"/>
  <c r="R37" i="4"/>
  <c r="B39" i="4"/>
  <c r="B46" i="4"/>
  <c r="R44" i="4"/>
  <c r="B45" i="4"/>
  <c r="B44" i="4"/>
  <c r="B60" i="4"/>
  <c r="B58" i="4"/>
  <c r="R58" i="4"/>
  <c r="B59" i="4"/>
  <c r="H5" i="8"/>
  <c r="N6" i="9" l="1"/>
  <c r="M6" i="9"/>
  <c r="J6" i="9"/>
  <c r="O6" i="9"/>
  <c r="P6" i="9"/>
  <c r="K6" i="9"/>
  <c r="L6" i="9"/>
  <c r="B5" i="8" l="1"/>
  <c r="H4" i="9"/>
  <c r="B5" i="9" l="1"/>
  <c r="B7" i="9"/>
  <c r="R5" i="9"/>
  <c r="B6" i="9"/>
  <c r="L37" i="11"/>
  <c r="B39" i="10" s="1"/>
  <c r="I51" i="11"/>
  <c r="R23" i="4"/>
  <c r="B24" i="4"/>
  <c r="B25" i="4"/>
  <c r="B23" i="4"/>
  <c r="R16" i="4"/>
  <c r="B18" i="4"/>
  <c r="B17" i="4"/>
  <c r="B16" i="4"/>
  <c r="L51" i="11"/>
  <c r="L78" i="11" l="1"/>
  <c r="O78" i="11"/>
  <c r="K78" i="11"/>
  <c r="J28" i="11"/>
  <c r="B12" i="10" s="1"/>
  <c r="K28" i="11"/>
  <c r="B13" i="10" s="1"/>
  <c r="J78" i="11"/>
  <c r="N60" i="11"/>
  <c r="L60" i="11"/>
  <c r="K37" i="11"/>
  <c r="B38" i="10" s="1"/>
  <c r="M60" i="11"/>
  <c r="I28" i="11"/>
  <c r="B11" i="10" s="1"/>
  <c r="N37" i="11"/>
  <c r="B41" i="10" s="1"/>
  <c r="P51" i="11"/>
  <c r="I87" i="11"/>
  <c r="K60" i="11"/>
  <c r="N78" i="11"/>
  <c r="O60" i="11"/>
  <c r="P37" i="11"/>
  <c r="B43" i="10" s="1"/>
  <c r="K87" i="11"/>
  <c r="M37" i="11"/>
  <c r="B40" i="10" s="1"/>
  <c r="I60" i="11"/>
  <c r="O87" i="11"/>
  <c r="M78" i="11"/>
  <c r="M28" i="11"/>
  <c r="B15" i="10" s="1"/>
  <c r="P78" i="11"/>
  <c r="J87" i="11"/>
  <c r="I78" i="11"/>
  <c r="O28" i="11"/>
  <c r="B17" i="10" s="1"/>
  <c r="P60" i="11"/>
  <c r="J60" i="11"/>
  <c r="J51" i="11"/>
  <c r="N51" i="11"/>
  <c r="N87" i="11"/>
  <c r="P87" i="11"/>
  <c r="L7" i="9"/>
  <c r="M7" i="9"/>
  <c r="N7" i="9"/>
  <c r="K7" i="9"/>
  <c r="O7" i="9"/>
  <c r="P7" i="9"/>
  <c r="J7" i="9"/>
  <c r="I7" i="9"/>
  <c r="M59" i="11"/>
  <c r="L77" i="11"/>
  <c r="P86" i="11"/>
  <c r="AM10" i="4"/>
  <c r="I36" i="11"/>
  <c r="B44" i="10" s="1"/>
  <c r="M86" i="11"/>
  <c r="I59" i="11"/>
  <c r="AJ10" i="4"/>
  <c r="AK9" i="4"/>
  <c r="AL10" i="4"/>
  <c r="O36" i="11"/>
  <c r="B50" i="10" s="1"/>
  <c r="N86" i="11"/>
  <c r="AM9" i="4"/>
  <c r="AI10" i="4"/>
  <c r="M77" i="11"/>
  <c r="O27" i="11"/>
  <c r="B25" i="10" s="1"/>
  <c r="N27" i="11"/>
  <c r="B24" i="10" s="1"/>
  <c r="M50" i="11"/>
  <c r="AI9" i="4"/>
  <c r="AH10" i="4"/>
  <c r="P77" i="11"/>
  <c r="K86" i="11"/>
  <c r="L59" i="11"/>
  <c r="K77" i="11"/>
  <c r="AH9" i="4"/>
  <c r="J67" i="4" s="1"/>
  <c r="P59" i="11"/>
  <c r="O59" i="11"/>
  <c r="J36" i="11"/>
  <c r="B45" i="10" s="1"/>
  <c r="J27" i="11"/>
  <c r="B20" i="10" s="1"/>
  <c r="L36" i="11"/>
  <c r="B47" i="10" s="1"/>
  <c r="N36" i="11"/>
  <c r="B49" i="10" s="1"/>
  <c r="AN9" i="4"/>
  <c r="AG9" i="4"/>
  <c r="AN10" i="4"/>
  <c r="I27" i="11"/>
  <c r="B19" i="10" s="1"/>
  <c r="M36" i="11"/>
  <c r="B48" i="10" s="1"/>
  <c r="AK10" i="4"/>
  <c r="AG10" i="4"/>
  <c r="J77" i="11"/>
  <c r="N50" i="11"/>
  <c r="O77" i="11"/>
  <c r="I86" i="11"/>
  <c r="K27" i="11"/>
  <c r="B21" i="10" s="1"/>
  <c r="I50" i="11"/>
  <c r="I52" i="11" s="1"/>
  <c r="O50" i="11"/>
  <c r="J50" i="11"/>
  <c r="P36" i="11"/>
  <c r="B51" i="10" s="1"/>
  <c r="K36" i="11"/>
  <c r="B46" i="10" s="1"/>
  <c r="J86" i="11"/>
  <c r="K59" i="11"/>
  <c r="N59" i="11"/>
  <c r="L50" i="11"/>
  <c r="L52" i="11" s="1"/>
  <c r="L27" i="11"/>
  <c r="B22" i="10" s="1"/>
  <c r="L86" i="11"/>
  <c r="M27" i="11"/>
  <c r="B23" i="10" s="1"/>
  <c r="AL9" i="4"/>
  <c r="K50" i="11"/>
  <c r="I77" i="11"/>
  <c r="P27" i="11"/>
  <c r="B26" i="10" s="1"/>
  <c r="AJ9" i="4"/>
  <c r="P50" i="11"/>
  <c r="J59" i="11"/>
  <c r="O86" i="11"/>
  <c r="N77" i="11"/>
  <c r="I37" i="11"/>
  <c r="B36" i="10" s="1"/>
  <c r="L28" i="11"/>
  <c r="B14" i="10" s="1"/>
  <c r="M51" i="11"/>
  <c r="M87" i="11"/>
  <c r="J37" i="11"/>
  <c r="B37" i="10" s="1"/>
  <c r="P28" i="11"/>
  <c r="B18" i="10" s="1"/>
  <c r="N28" i="11"/>
  <c r="B16" i="10" s="1"/>
  <c r="O51" i="11"/>
  <c r="O37" i="11"/>
  <c r="B42" i="10" s="1"/>
  <c r="K51" i="11"/>
  <c r="L87" i="11"/>
  <c r="I46" i="4" l="1"/>
  <c r="I67" i="4"/>
  <c r="O46" i="4"/>
  <c r="O67" i="4"/>
  <c r="M46" i="4"/>
  <c r="M67" i="4"/>
  <c r="L46" i="4"/>
  <c r="L67" i="4"/>
  <c r="N46" i="4"/>
  <c r="N67" i="4"/>
  <c r="P46" i="4"/>
  <c r="P67" i="4"/>
  <c r="K46" i="4"/>
  <c r="K67" i="4"/>
  <c r="P53" i="4"/>
  <c r="P60" i="4"/>
  <c r="N53" i="4"/>
  <c r="N60" i="4"/>
  <c r="M53" i="4"/>
  <c r="M60" i="4"/>
  <c r="J53" i="4"/>
  <c r="J60" i="4"/>
  <c r="L53" i="4"/>
  <c r="L60" i="4"/>
  <c r="O53" i="4"/>
  <c r="O60" i="4"/>
  <c r="I53" i="4"/>
  <c r="I60" i="4"/>
  <c r="K53" i="4"/>
  <c r="K60" i="4"/>
  <c r="P39" i="4"/>
  <c r="J32" i="4"/>
  <c r="J46" i="4"/>
  <c r="O32" i="4"/>
  <c r="N39" i="4"/>
  <c r="J39" i="4"/>
  <c r="L39" i="4"/>
  <c r="O39" i="4"/>
  <c r="N32" i="4"/>
  <c r="I32" i="4"/>
  <c r="M32" i="4"/>
  <c r="P32" i="4"/>
  <c r="K32" i="4"/>
  <c r="I25" i="4"/>
  <c r="I82" i="11" s="1"/>
  <c r="I84" i="11" s="1"/>
  <c r="I39" i="4"/>
  <c r="K25" i="4"/>
  <c r="K39" i="4"/>
  <c r="M25" i="4"/>
  <c r="M39" i="4"/>
  <c r="L18" i="4"/>
  <c r="L32" i="4"/>
  <c r="K29" i="11"/>
  <c r="L38" i="11"/>
  <c r="J79" i="11"/>
  <c r="O18" i="4"/>
  <c r="P18" i="4"/>
  <c r="J25" i="4"/>
  <c r="N18" i="4"/>
  <c r="P25" i="4"/>
  <c r="N25" i="4"/>
  <c r="I18" i="4"/>
  <c r="J18" i="4"/>
  <c r="M18" i="4"/>
  <c r="L25" i="4"/>
  <c r="O25" i="4"/>
  <c r="K18" i="4"/>
  <c r="N61" i="11"/>
  <c r="I29" i="11"/>
  <c r="O79" i="11"/>
  <c r="M61" i="11"/>
  <c r="K79" i="11"/>
  <c r="L79" i="11"/>
  <c r="O38" i="11"/>
  <c r="K38" i="11"/>
  <c r="J29" i="11"/>
  <c r="M88" i="11"/>
  <c r="L29" i="11"/>
  <c r="K52" i="11"/>
  <c r="J38" i="11"/>
  <c r="N38" i="11"/>
  <c r="L61" i="11"/>
  <c r="K88" i="11"/>
  <c r="K61" i="11"/>
  <c r="O52" i="11"/>
  <c r="P88" i="11"/>
  <c r="J61" i="11"/>
  <c r="J88" i="11"/>
  <c r="L88" i="11"/>
  <c r="N29" i="11"/>
  <c r="H37" i="11"/>
  <c r="I38" i="11"/>
  <c r="N88" i="11"/>
  <c r="P61" i="11"/>
  <c r="P79" i="11"/>
  <c r="O88" i="11"/>
  <c r="P38" i="11"/>
  <c r="H87" i="11"/>
  <c r="I88" i="11"/>
  <c r="M52" i="11"/>
  <c r="H51" i="11"/>
  <c r="N52" i="11"/>
  <c r="O29" i="11"/>
  <c r="M29" i="11"/>
  <c r="I61" i="11"/>
  <c r="H60" i="11"/>
  <c r="O61" i="11"/>
  <c r="P52" i="11"/>
  <c r="P29" i="11"/>
  <c r="H28" i="11"/>
  <c r="J52" i="11"/>
  <c r="H78" i="11"/>
  <c r="I79" i="11"/>
  <c r="M79" i="11"/>
  <c r="M38" i="11"/>
  <c r="N79" i="11"/>
  <c r="N23" i="11" l="1"/>
  <c r="K82" i="11"/>
  <c r="K84" i="11" s="1"/>
  <c r="K92" i="11" s="1"/>
  <c r="M55" i="11"/>
  <c r="M57" i="11" s="1"/>
  <c r="M65" i="11" s="1"/>
  <c r="M82" i="11"/>
  <c r="M84" i="11" s="1"/>
  <c r="M92" i="11" s="1"/>
  <c r="P55" i="11"/>
  <c r="P57" i="11" s="1"/>
  <c r="P65" i="11" s="1"/>
  <c r="K32" i="11"/>
  <c r="P82" i="11"/>
  <c r="P84" i="11" s="1"/>
  <c r="P92" i="11" s="1"/>
  <c r="I32" i="11"/>
  <c r="B28" i="10" s="1"/>
  <c r="I55" i="11"/>
  <c r="I57" i="11" s="1"/>
  <c r="I65" i="11" s="1"/>
  <c r="L23" i="11"/>
  <c r="K46" i="11"/>
  <c r="K48" i="11" s="1"/>
  <c r="K64" i="11" s="1"/>
  <c r="I73" i="11"/>
  <c r="I75" i="11" s="1"/>
  <c r="I91" i="11" s="1"/>
  <c r="I23" i="11"/>
  <c r="B3" i="10" s="1"/>
  <c r="K23" i="11"/>
  <c r="N46" i="11"/>
  <c r="N48" i="11" s="1"/>
  <c r="N64" i="11" s="1"/>
  <c r="M46" i="11"/>
  <c r="M48" i="11" s="1"/>
  <c r="M64" i="11" s="1"/>
  <c r="K73" i="11"/>
  <c r="K75" i="11" s="1"/>
  <c r="K91" i="11" s="1"/>
  <c r="P32" i="11"/>
  <c r="B35" i="10" s="1"/>
  <c r="M73" i="11"/>
  <c r="M75" i="11" s="1"/>
  <c r="M91" i="11" s="1"/>
  <c r="M23" i="11"/>
  <c r="B7" i="10" s="1"/>
  <c r="O23" i="11"/>
  <c r="B9" i="10" s="1"/>
  <c r="J23" i="11"/>
  <c r="B4" i="10" s="1"/>
  <c r="N73" i="11"/>
  <c r="N75" i="11" s="1"/>
  <c r="N91" i="11" s="1"/>
  <c r="L32" i="11"/>
  <c r="B31" i="10" s="1"/>
  <c r="P73" i="11"/>
  <c r="P75" i="11" s="1"/>
  <c r="P91" i="11" s="1"/>
  <c r="L82" i="11"/>
  <c r="L84" i="11" s="1"/>
  <c r="L92" i="11" s="1"/>
  <c r="I46" i="11"/>
  <c r="I48" i="11" s="1"/>
  <c r="I64" i="11" s="1"/>
  <c r="O32" i="11"/>
  <c r="B34" i="10" s="1"/>
  <c r="L55" i="11"/>
  <c r="L57" i="11" s="1"/>
  <c r="L65" i="11" s="1"/>
  <c r="P46" i="11"/>
  <c r="P48" i="11" s="1"/>
  <c r="P64" i="11" s="1"/>
  <c r="O82" i="11"/>
  <c r="O84" i="11" s="1"/>
  <c r="O92" i="11" s="1"/>
  <c r="O55" i="11"/>
  <c r="O57" i="11" s="1"/>
  <c r="O65" i="11" s="1"/>
  <c r="J55" i="11"/>
  <c r="J57" i="11" s="1"/>
  <c r="J65" i="11" s="1"/>
  <c r="N55" i="11"/>
  <c r="N57" i="11" s="1"/>
  <c r="N65" i="11" s="1"/>
  <c r="L46" i="11"/>
  <c r="L48" i="11" s="1"/>
  <c r="L64" i="11" s="1"/>
  <c r="L73" i="11"/>
  <c r="L75" i="11" s="1"/>
  <c r="L91" i="11" s="1"/>
  <c r="J73" i="11"/>
  <c r="J75" i="11" s="1"/>
  <c r="J91" i="11" s="1"/>
  <c r="J46" i="11"/>
  <c r="J48" i="11" s="1"/>
  <c r="J64" i="11" s="1"/>
  <c r="O73" i="11"/>
  <c r="O75" i="11" s="1"/>
  <c r="O91" i="11" s="1"/>
  <c r="O46" i="11"/>
  <c r="O48" i="11" s="1"/>
  <c r="O64" i="11" s="1"/>
  <c r="N32" i="11"/>
  <c r="B33" i="10" s="1"/>
  <c r="M32" i="11"/>
  <c r="B32" i="10" s="1"/>
  <c r="P23" i="11"/>
  <c r="B10" i="10" s="1"/>
  <c r="N82" i="11"/>
  <c r="N84" i="11" s="1"/>
  <c r="N92" i="11" s="1"/>
  <c r="J82" i="11"/>
  <c r="J84" i="11" s="1"/>
  <c r="J92" i="11" s="1"/>
  <c r="J32" i="11"/>
  <c r="B29" i="10" s="1"/>
  <c r="K55" i="11"/>
  <c r="K57" i="11" s="1"/>
  <c r="K65" i="11" s="1"/>
  <c r="I92" i="11"/>
  <c r="K25" i="11" l="1"/>
  <c r="K40" i="11" s="1"/>
  <c r="B5" i="10"/>
  <c r="L25" i="11"/>
  <c r="L40" i="11" s="1"/>
  <c r="B6" i="10"/>
  <c r="K34" i="11"/>
  <c r="K41" i="11" s="1"/>
  <c r="B30" i="10"/>
  <c r="N25" i="11"/>
  <c r="N40" i="11" s="1"/>
  <c r="B8" i="10"/>
  <c r="P34" i="11"/>
  <c r="P41" i="11" s="1"/>
  <c r="I34" i="11"/>
  <c r="I41" i="11" s="1"/>
  <c r="J34" i="11"/>
  <c r="J41" i="11" s="1"/>
  <c r="M34" i="11"/>
  <c r="M41" i="11" s="1"/>
  <c r="O34" i="11"/>
  <c r="O41" i="11" s="1"/>
  <c r="L34" i="11"/>
  <c r="L41" i="11" s="1"/>
  <c r="N34" i="11"/>
  <c r="N41" i="11" s="1"/>
  <c r="I25" i="11"/>
  <c r="I40" i="11" s="1"/>
  <c r="P25" i="11"/>
  <c r="P40" i="11" s="1"/>
  <c r="O25" i="11"/>
  <c r="O40" i="11" s="1"/>
  <c r="M25" i="11"/>
  <c r="M40" i="11" s="1"/>
  <c r="J25" i="11"/>
  <c r="J40" i="11" s="1"/>
  <c r="I66" i="11"/>
  <c r="I69" i="11" s="1"/>
  <c r="P66" i="11"/>
  <c r="P69" i="11" s="1"/>
  <c r="L66" i="11"/>
  <c r="L69" i="11" s="1"/>
  <c r="J93" i="11"/>
  <c r="J96" i="11" s="1"/>
  <c r="M66" i="11"/>
  <c r="M69" i="11" s="1"/>
  <c r="N66" i="11"/>
  <c r="N69" i="11" s="1"/>
  <c r="O93" i="11"/>
  <c r="O96" i="11" s="1"/>
  <c r="K93" i="11"/>
  <c r="K96" i="11" s="1"/>
  <c r="M93" i="11"/>
  <c r="M96" i="11" s="1"/>
  <c r="P93" i="11"/>
  <c r="P96" i="11" s="1"/>
  <c r="J66" i="11"/>
  <c r="J69" i="11" s="1"/>
  <c r="I93" i="11"/>
  <c r="I96" i="11" s="1"/>
  <c r="L93" i="11"/>
  <c r="L96" i="11" s="1"/>
  <c r="O66" i="11"/>
  <c r="O69" i="11" s="1"/>
  <c r="K66" i="11"/>
  <c r="K69" i="11" s="1"/>
  <c r="N93" i="11"/>
  <c r="N96" i="11" s="1"/>
  <c r="N42" i="11" l="1"/>
  <c r="K42" i="11"/>
  <c r="M42" i="11"/>
  <c r="L42" i="11"/>
  <c r="J42" i="11"/>
  <c r="O42" i="11"/>
  <c r="I42" i="11"/>
  <c r="P42" i="11"/>
  <c r="J17" i="11"/>
  <c r="E14" i="11" l="1"/>
  <c r="I17" i="11"/>
  <c r="N17" i="1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<sst xmlns="http://schemas.openxmlformats.org/spreadsheetml/2006/main" count="470" uniqueCount="173">
  <si>
    <t>Energiekostenzuschuss</t>
  </si>
  <si>
    <t>i</t>
  </si>
  <si>
    <t>EUR</t>
  </si>
  <si>
    <t>kWh</t>
  </si>
  <si>
    <t>Zählpunkt</t>
  </si>
  <si>
    <t>Errechneter Durchschnittsarbeitspreis aller Zählpunkte</t>
  </si>
  <si>
    <t>Energieart</t>
  </si>
  <si>
    <t>Strom</t>
  </si>
  <si>
    <t>Erdgas</t>
  </si>
  <si>
    <r>
      <t xml:space="preserve">Zählpunktnummer (die </t>
    </r>
    <r>
      <rPr>
        <b/>
        <sz val="11"/>
        <color rgb="FF000066"/>
        <rFont val="Calibri"/>
        <family val="2"/>
        <scheme val="minor"/>
      </rPr>
      <t>letzten</t>
    </r>
    <r>
      <rPr>
        <sz val="11"/>
        <color rgb="FF000066"/>
        <rFont val="Calibri"/>
        <family val="2"/>
        <scheme val="minor"/>
      </rPr>
      <t xml:space="preserve"> vier Stellen)</t>
    </r>
  </si>
  <si>
    <t>Bitte geben Sie die jeweilige Energieart an.</t>
  </si>
  <si>
    <t>Bitte geben Sie nur die letzten vier Stellen Ihrer Zählpunktnummer an.</t>
  </si>
  <si>
    <t>Stromverbrauch aller Zählpunkte in kWh im Gesamtjahr</t>
  </si>
  <si>
    <t>Nein</t>
  </si>
  <si>
    <t>Ja</t>
  </si>
  <si>
    <t>Summe der Nettorechnungsbeträge aller Zählpunkte</t>
  </si>
  <si>
    <t>Jahresangaben Strom</t>
  </si>
  <si>
    <t>Jahresangaben Erdgas</t>
  </si>
  <si>
    <t>Monatsangaben zu den einzelnen Zählpunkten</t>
  </si>
  <si>
    <t>Bitte ergänzen Sie die monatlichen Verbrauchswerte gem. Lastprofilzähler.</t>
  </si>
  <si>
    <t>Um die Preissteigerungen berechnen zu können, benötigen wir im ersten Schritt Angaben zur Vergleichsperiode 2021.</t>
  </si>
  <si>
    <t>Im zweiten Schritt ersuchen wir Sie um Angaben für den Förderungszeitraum 1. Februar bis 30. September 2022.</t>
  </si>
  <si>
    <t>Bitte befüllen Sie die folgenden Tabellenblätter, um Ihren Zuschuss zu berechnen:</t>
  </si>
  <si>
    <t>Einleitung</t>
  </si>
  <si>
    <t>Stromverbrauch in kWh von 1. Februar bis 30. September 2021</t>
  </si>
  <si>
    <t>Stromverbrauch in kWh von 1. Februar bis 30. September 2022</t>
  </si>
  <si>
    <t>Förderungsfähiger Stromverbrauch in kWh</t>
  </si>
  <si>
    <t>Anstieg des Arbeitspreises x Förderungsfähiger Stromverbrauch in kWh</t>
  </si>
  <si>
    <t>Erdgasverbrauch in kWh von 1. Februar bis 30. September 2022</t>
  </si>
  <si>
    <t>Erdgasverbrauch in kWh von 1. Februar bis 30. September 2021</t>
  </si>
  <si>
    <t>Energiekostenzuschuss für Strom in EUR</t>
  </si>
  <si>
    <t>Energiekostenzuschuss für Erdgas in EUR</t>
  </si>
  <si>
    <t>2 - Förderzeitraum…................................</t>
  </si>
  <si>
    <t>1 - Vergleichszeitraum…..........................</t>
  </si>
  <si>
    <t>3 - Unternehmensangaben…....................</t>
  </si>
  <si>
    <t>Durchschnittsarbeitspreis in EUR aller Zählpunkte im Jahr 2021</t>
  </si>
  <si>
    <t>Durchschnittsarbeitspreis in EUR aller Zählpunkte im Förderungszeitraum</t>
  </si>
  <si>
    <t>Anstieg des Arbeitspreises in EUR</t>
  </si>
  <si>
    <t>Feb</t>
  </si>
  <si>
    <t>Mär</t>
  </si>
  <si>
    <t>Apr</t>
  </si>
  <si>
    <t>Mai</t>
  </si>
  <si>
    <t>Jun</t>
  </si>
  <si>
    <t>Jul</t>
  </si>
  <si>
    <t>Aug</t>
  </si>
  <si>
    <t>Sep</t>
  </si>
  <si>
    <t>Anstieg des Arbeitspreises x Förderungsfähiger Stromverbrauch in kWh x 30 %</t>
  </si>
  <si>
    <t>Schritt 1: Angaben zur Vergleichsperiode 2021</t>
  </si>
  <si>
    <t>Schritt 2: Angaben zum Förderungszeitraum</t>
  </si>
  <si>
    <t>Schritt 3: Angaben zu Ihrem Unternehmen</t>
  </si>
  <si>
    <t>Im dritten Schritt ersuchen wir Sie um Angaben zu Ihrem Unternehmen.</t>
  </si>
  <si>
    <t>Betriebsergebnis in EUR</t>
  </si>
  <si>
    <t>EBITDA in EUR</t>
  </si>
  <si>
    <t>Branchenzugehörigkeit</t>
  </si>
  <si>
    <t>Ist Ihr Unternehmen in einer der unten aufgelisteten Branchen tätig?</t>
  </si>
  <si>
    <t>Ergebnis vor Zinsen, Steuern und Abschreibungen ohne einmalige Wertminderungen</t>
  </si>
  <si>
    <t>Förderungsfähige Kosten (Erdgas) in EUR</t>
  </si>
  <si>
    <t>Förderungsfähige Kosten (Strom) in EUR</t>
  </si>
  <si>
    <t>Summe der Förderungsfähigen Kosten in EUR</t>
  </si>
  <si>
    <t>Energiekostenzuschuss in EUR</t>
  </si>
  <si>
    <t>Stufe 2</t>
  </si>
  <si>
    <t>Stufe 3</t>
  </si>
  <si>
    <t>Stufe 4</t>
  </si>
  <si>
    <t>Förderungsfähiger Erdgasverbrauch in kWh</t>
  </si>
  <si>
    <t>Summe</t>
  </si>
  <si>
    <t>Endsumme Strom</t>
  </si>
  <si>
    <t>Endsumme Erdgas</t>
  </si>
  <si>
    <t>0729</t>
  </si>
  <si>
    <t>Branchenbezeichnung</t>
  </si>
  <si>
    <t>Sonstiger NE-Metallerzbergbau</t>
  </si>
  <si>
    <t>Spinnstoffaufbereitung und Spinnerei</t>
  </si>
  <si>
    <t>Herstellung von Vliesstoff und Erzeugnissen daraus (ohne Bekleidung)</t>
  </si>
  <si>
    <t>Herstellung von Lederbekleidung</t>
  </si>
  <si>
    <t>Herstellung von Furnier-, Sperrholz-, Holzfaser- und Holzspanplatten</t>
  </si>
  <si>
    <t>Herstellung von Holz- und Zellstoff</t>
  </si>
  <si>
    <t>Herstellung von Papier, Karton und Pappe</t>
  </si>
  <si>
    <t>Mineralölverarbeitung</t>
  </si>
  <si>
    <t>Herstellung von sonstigen anorganischen Grundstoffen und Chemikalien</t>
  </si>
  <si>
    <t>Herstellung von Düngemitteln und Stickstoffverbindungen</t>
  </si>
  <si>
    <t>Herstellung von Kunststoffen in Primärformen</t>
  </si>
  <si>
    <t>Herstellung von synthetischem Kautschuk in Primärformen</t>
  </si>
  <si>
    <t>Herstellung von Chemiefasern</t>
  </si>
  <si>
    <t>Herstellung von Flachglas</t>
  </si>
  <si>
    <t>Herstellung von Hohlglas</t>
  </si>
  <si>
    <t>Herstellung von Glasfasern und Waren daraus</t>
  </si>
  <si>
    <t>Herstellung von keramischen Wand- und Bodenfliesen und -platten</t>
  </si>
  <si>
    <t>Erzeugung von Roheisen, Stahl und Ferrolegierungen</t>
  </si>
  <si>
    <t>Erzeugung und erste Bearbeitung von Kupfer</t>
  </si>
  <si>
    <t>Erzeugung und erste Bearbeitung von Blei, Zink und Zinn</t>
  </si>
  <si>
    <t>Erzeugung und erste Bearbeitung von Aluminium</t>
  </si>
  <si>
    <t>Erzeugung und erste Bearbeitung von sonstigen NE-Metallen</t>
  </si>
  <si>
    <t>Eisengießereien</t>
  </si>
  <si>
    <t>Mon. Durchschnittsarbeitspreis 2022 - Doppelter Durchschnittsarbeitspreis 2021</t>
  </si>
  <si>
    <t>Max. 70 % des Vorjahresverbrauchs im betreffenden Monat</t>
  </si>
  <si>
    <t>Anstieg des Arbeitspreises x Förderungsfähiger Erdgasverbrauch in kWh</t>
  </si>
  <si>
    <t>ÖNACE</t>
  </si>
  <si>
    <t>Ausgehend von Ihren Angaben beläuft sich Ihr Energiekostenzuschuss auf:</t>
  </si>
  <si>
    <t>Herstellung von sonstigen organischen Grundstoffen und Chemikalien (ausschließlich: Cyclohexan, Benzol, Toluol, o-Xylol, p-Xylol, m-Xylol und Xylol-Isomerengemische, Styrol, Ethylbenzol, Cumol, Andere cyclische Kohlenwasserstoffe, Ethylenglykol (Ethandiol), 2,2’-Oxydiethanol (Diethylenglykol, Digol), Oxiran (Ethylenoxid), Benzol, Toluol und Xylol, Naphthalin und andere Mischungen aromatischer Kohlenwasserstoffe)</t>
  </si>
  <si>
    <t>Herstellung von Industriegasen (ausschließlich: Wasserstoff, Anorganische Sauerstoffverbindungen der Nichtmetalle)</t>
  </si>
  <si>
    <t>Herstellung von sonstigen Erzeugnissen aus nicht metallischen Mineralien a.n.g. (ausschließlich: Hüttenwolle, Steinwolle und ähnliche mineralische Wollen, auch
miteinander gemischt, lose, in Platten oder in Rollen)</t>
  </si>
  <si>
    <t>Ihre firmeninterne Referenz</t>
  </si>
  <si>
    <t>Ermitteln Sie in wenigen Schritte Ihren Zuschuss in der Berechnungsstufe (Stufe 2 bis Stufe 4)</t>
  </si>
  <si>
    <r>
      <t xml:space="preserve">Für </t>
    </r>
    <r>
      <rPr>
        <b/>
        <sz val="11"/>
        <color rgb="FF00B050"/>
        <rFont val="Calibri"/>
        <family val="2"/>
        <scheme val="minor"/>
      </rPr>
      <t>detaillierte Berechnungsinformationen</t>
    </r>
    <r>
      <rPr>
        <sz val="11"/>
        <color rgb="FF000066"/>
        <rFont val="Calibri"/>
        <family val="2"/>
        <scheme val="minor"/>
      </rPr>
      <t xml:space="preserve"> klicken Sie bitte auf das </t>
    </r>
    <r>
      <rPr>
        <b/>
        <sz val="11"/>
        <color rgb="FF00B050"/>
        <rFont val="Calibri"/>
        <family val="2"/>
        <scheme val="minor"/>
      </rPr>
      <t>+</t>
    </r>
    <r>
      <rPr>
        <sz val="11"/>
        <color rgb="FF000066"/>
        <rFont val="Calibri"/>
        <family val="2"/>
        <scheme val="minor"/>
      </rPr>
      <t xml:space="preserve"> auf der linken Seite.</t>
    </r>
  </si>
  <si>
    <t>Der Nettorechnungsbetrag bezeichnet die Kosten für die verbrauchten Kilowattstunden (kWh) Strom (exkl. Steuern, Abgaben, Netzentgelte, etc.) im Zeitraum 1. Jänner bis 31. Dezember 2021.</t>
  </si>
  <si>
    <t>Der Nettorechnungsbetrag bezeichnet die Kosten für die verbrauchten Kilowattstunden (kWh) Erdgas (exkl. Steuern, Abgaben, Netzentgelte, etc.) im Zeitraum 1. Jänner bis 31. Dezember 2021.</t>
  </si>
  <si>
    <t>Detaillierte Verbrauchsangaben aus dem Jahr 2021 sind erforderlich, da pro Monat lediglich 70 % des mengenmäßigen Vorjahresverbrauchs gefördert werden können.</t>
  </si>
  <si>
    <t>Firmenwortlaut, internes Aktenkennzeichen, o.ä.</t>
  </si>
  <si>
    <r>
      <rPr>
        <b/>
        <sz val="11"/>
        <color rgb="FF000066"/>
        <rFont val="Calibri"/>
        <family val="2"/>
        <scheme val="minor"/>
      </rPr>
      <t>Mehrere Zählpunkte mit identem Tarif</t>
    </r>
    <r>
      <rPr>
        <sz val="11"/>
        <color rgb="FF000066"/>
        <rFont val="Calibri"/>
        <family val="2"/>
        <scheme val="minor"/>
      </rPr>
      <t xml:space="preserve"> können mit einer fiktiven Zählpunktnummer zusammengefasst werden (beispielsweise 1111 für Strom und 2222 für Erdgas).</t>
    </r>
  </si>
  <si>
    <t>Version</t>
  </si>
  <si>
    <t>Kontrollfeld</t>
  </si>
  <si>
    <t>Field</t>
  </si>
  <si>
    <t>Value</t>
  </si>
  <si>
    <t>Validation</t>
  </si>
  <si>
    <t>AceDurchschnittspreisstromvergleich</t>
  </si>
  <si>
    <t>Berechnungsart</t>
  </si>
  <si>
    <t>Monatsangaben.100000000.2.AceDurchschnittspreisproeinheit</t>
  </si>
  <si>
    <t>Monatsangaben.100000000.3.AceDurchschnittspreisproeinheit</t>
  </si>
  <si>
    <t>Monatsangaben.100000000.4.AceDurchschnittspreisproeinheit</t>
  </si>
  <si>
    <t>Monatsangaben.100000000.5.AceDurchschnittspreisproeinheit</t>
  </si>
  <si>
    <t>Monatsangaben.100000000.6.AceDurchschnittspreisproeinheit</t>
  </si>
  <si>
    <t>Monatsangaben.100000000.7.AceDurchschnittspreisproeinheit</t>
  </si>
  <si>
    <t>Monatsangaben.100000000.8.AceDurchschnittspreisproeinheit</t>
  </si>
  <si>
    <t>Monatsangaben.100000000.9.AceDurchschnittspreisproeinheit</t>
  </si>
  <si>
    <t>Monatsangaben.100000000.2.AceVerbrauchvergleich</t>
  </si>
  <si>
    <t>Monatsangaben.100000000.3.AceVerbrauchvergleich</t>
  </si>
  <si>
    <t>Monatsangaben.100000000.4.AceVerbrauchvergleich</t>
  </si>
  <si>
    <t>Monatsangaben.100000000.5.AceVerbrauchvergleich</t>
  </si>
  <si>
    <t>Monatsangaben.100000000.6.AceVerbrauchvergleich</t>
  </si>
  <si>
    <t>Monatsangaben.100000000.7.AceVerbrauchvergleich</t>
  </si>
  <si>
    <t>Monatsangaben.100000000.8.AceVerbrauchvergleich</t>
  </si>
  <si>
    <t>Monatsangaben.100000000.9.AceVerbrauchvergleich</t>
  </si>
  <si>
    <t>Monatsangaben.100000000.2.AceVerbrauch</t>
  </si>
  <si>
    <t>Monatsangaben.100000000.3.AceVerbrauch</t>
  </si>
  <si>
    <t>Monatsangaben.100000000.4.AceVerbrauch</t>
  </si>
  <si>
    <t>Monatsangaben.100000000.5.AceVerbrauch</t>
  </si>
  <si>
    <t>Monatsangaben.100000000.6.AceVerbrauch</t>
  </si>
  <si>
    <t>Monatsangaben.100000000.7.AceVerbrauch</t>
  </si>
  <si>
    <t>Monatsangaben.100000000.8.AceVerbrauch</t>
  </si>
  <si>
    <t>Monatsangaben.100000000.9.AceVerbrauch</t>
  </si>
  <si>
    <t>AceDurchschnittspreisgasvergleich</t>
  </si>
  <si>
    <t>Monatsangaben.100000001.2.AceDurchschnittspreisproeinheit</t>
  </si>
  <si>
    <t>Monatsangaben.100000001.3.AceDurchschnittspreisproeinheit</t>
  </si>
  <si>
    <t>Monatsangaben.100000001.4.AceDurchschnittspreisproeinheit</t>
  </si>
  <si>
    <t>Monatsangaben.100000001.5.AceDurchschnittspreisproeinheit</t>
  </si>
  <si>
    <t>Monatsangaben.100000001.6.AceDurchschnittspreisproeinheit</t>
  </si>
  <si>
    <t>Monatsangaben.100000001.7.AceDurchschnittspreisproeinheit</t>
  </si>
  <si>
    <t>Monatsangaben.100000001.8.AceDurchschnittspreisproeinheit</t>
  </si>
  <si>
    <t>Monatsangaben.100000001.9.AceDurchschnittspreisproeinheit</t>
  </si>
  <si>
    <t>Monatsangaben.100000001.2.AceVerbrauchvergleich</t>
  </si>
  <si>
    <t>Monatsangaben.100000001.3.AceVerbrauchvergleich</t>
  </si>
  <si>
    <t>Monatsangaben.100000001.4.AceVerbrauchvergleich</t>
  </si>
  <si>
    <t>Monatsangaben.100000001.5.AceVerbrauchvergleich</t>
  </si>
  <si>
    <t>Monatsangaben.100000001.6.AceVerbrauchvergleich</t>
  </si>
  <si>
    <t>Monatsangaben.100000001.7.AceVerbrauchvergleich</t>
  </si>
  <si>
    <t>Monatsangaben.100000001.8.AceVerbrauchvergleich</t>
  </si>
  <si>
    <t>Monatsangaben.100000001.9.AceVerbrauchvergleich</t>
  </si>
  <si>
    <t>Monatsangaben.100000001.2.AceVerbrauch</t>
  </si>
  <si>
    <t>Monatsangaben.100000001.3.AceVerbrauch</t>
  </si>
  <si>
    <t>Monatsangaben.100000001.4.AceVerbrauch</t>
  </si>
  <si>
    <t>Monatsangaben.100000001.5.AceVerbrauch</t>
  </si>
  <si>
    <t>Monatsangaben.100000001.6.AceVerbrauch</t>
  </si>
  <si>
    <t>Monatsangaben.100000001.7.AceVerbrauch</t>
  </si>
  <si>
    <t>Monatsangaben.100000001.8.AceVerbrauch</t>
  </si>
  <si>
    <t>Monatsangaben.100000001.9.AceVerbrauch</t>
  </si>
  <si>
    <t>Verlustangaben.2.AceEbitda</t>
  </si>
  <si>
    <t>Verlustangaben.3.AceEbitda</t>
  </si>
  <si>
    <t>Verlustangaben.4.AceEbitda</t>
  </si>
  <si>
    <t>Verlustangaben.5.AceEbitda</t>
  </si>
  <si>
    <t>Verlustangaben.6.AceEbitda</t>
  </si>
  <si>
    <t>Verlustangaben.7.AceEbitda</t>
  </si>
  <si>
    <t>Verlustangaben.8.AceEbitda</t>
  </si>
  <si>
    <t>Verlustangaben.9.AceEbitda</t>
  </si>
  <si>
    <t>1.0.1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</si>
</sst>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* #,##0_-;\-* #,##0_-;_-* &quot;-&quot;??_-;_-@_-"/>
    <numFmt numFmtId="165" formatCode="_-* #,##0.0000_-;\-* #,##0.0000_-;_-* &quot;-&quot;??_-;_-@_-"/>
    <numFmt numFmtId="166" formatCode="#,##0.000"/>
    <numFmt numFmtId="167" formatCode="#,##0.0000"/>
    <numFmt numFmtId="168" formatCode="0000"/>
    <numFmt numFmtId="169" formatCode="######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66"/>
      <name val="Arial Black"/>
      <family val="2"/>
    </font>
    <font>
      <sz val="11"/>
      <color rgb="FF000066"/>
      <name val="Calibri"/>
      <family val="2"/>
      <scheme val="minor"/>
    </font>
    <font>
      <b/>
      <sz val="11"/>
      <color rgb="FF000066"/>
      <name val="Arial Black"/>
      <family val="2"/>
    </font>
    <font>
      <sz val="11"/>
      <color rgb="FF000066"/>
      <name val="Webdings"/>
      <family val="1"/>
      <charset val="2"/>
    </font>
    <font>
      <b/>
      <sz val="10"/>
      <color rgb="FF000066"/>
      <name val="Arial Black"/>
      <family val="2"/>
    </font>
    <font>
      <sz val="14"/>
      <color rgb="FF00B0F0"/>
      <name val="Calibri"/>
      <family val="2"/>
      <scheme val="minor"/>
    </font>
    <font>
      <sz val="18"/>
      <color rgb="FF000066"/>
      <name val="Arial Black"/>
      <family val="2"/>
    </font>
    <font>
      <sz val="11"/>
      <color theme="3" tint="0.79998168889431442"/>
      <name val="Calibri"/>
      <family val="2"/>
      <scheme val="minor"/>
    </font>
    <font>
      <sz val="11"/>
      <color theme="4" tint="0.79998168889431442"/>
      <name val="Calibri"/>
      <family val="2"/>
      <scheme val="minor"/>
    </font>
    <font>
      <b/>
      <sz val="11"/>
      <color rgb="FF000066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rgb="FF00B0F0"/>
      </left>
      <right style="medium">
        <color rgb="FF00B0F0"/>
      </right>
      <top style="medium">
        <color rgb="FF00B0F0"/>
      </top>
      <bottom style="medium">
        <color rgb="FF00B0F0"/>
      </bottom>
      <diagonal/>
    </border>
    <border>
      <left/>
      <right/>
      <top/>
      <bottom style="medium">
        <color rgb="FF002060"/>
      </bottom>
      <diagonal/>
    </border>
    <border>
      <left style="medium">
        <color rgb="FF00B0F0"/>
      </left>
      <right style="dotted">
        <color rgb="FF00B0F0"/>
      </right>
      <top/>
      <bottom/>
      <diagonal/>
    </border>
    <border>
      <left style="dotted">
        <color rgb="FF00B0F0"/>
      </left>
      <right style="dotted">
        <color rgb="FF00B0F0"/>
      </right>
      <top/>
      <bottom/>
      <diagonal/>
    </border>
    <border>
      <left style="medium">
        <color rgb="FF00B0F0"/>
      </left>
      <right style="dotted">
        <color rgb="FF00B0F0"/>
      </right>
      <top/>
      <bottom style="medium">
        <color rgb="FF00B0F0"/>
      </bottom>
      <diagonal/>
    </border>
    <border>
      <left style="dotted">
        <color rgb="FF00B0F0"/>
      </left>
      <right style="dotted">
        <color rgb="FF00B0F0"/>
      </right>
      <top/>
      <bottom style="medium">
        <color rgb="FF00B0F0"/>
      </bottom>
      <diagonal/>
    </border>
    <border>
      <left/>
      <right/>
      <top/>
      <bottom style="dashed">
        <color rgb="FF002060"/>
      </bottom>
      <diagonal/>
    </border>
    <border>
      <left/>
      <right/>
      <top/>
      <bottom style="dashed">
        <color auto="1"/>
      </bottom>
      <diagonal/>
    </border>
    <border>
      <left style="medium">
        <color rgb="FF002060"/>
      </left>
      <right/>
      <top style="medium">
        <color rgb="FF002060"/>
      </top>
      <bottom/>
      <diagonal/>
    </border>
    <border>
      <left/>
      <right/>
      <top style="medium">
        <color rgb="FF002060"/>
      </top>
      <bottom/>
      <diagonal/>
    </border>
    <border>
      <left/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/>
      <top/>
      <bottom/>
      <diagonal/>
    </border>
    <border>
      <left/>
      <right style="medium">
        <color rgb="FF002060"/>
      </right>
      <top/>
      <bottom/>
      <diagonal/>
    </border>
    <border>
      <left style="medium">
        <color rgb="FF002060"/>
      </left>
      <right/>
      <top/>
      <bottom style="dashed">
        <color rgb="FF002060"/>
      </bottom>
      <diagonal/>
    </border>
    <border>
      <left style="medium">
        <color rgb="FF002060"/>
      </left>
      <right/>
      <top/>
      <bottom style="medium">
        <color rgb="FF002060"/>
      </bottom>
      <diagonal/>
    </border>
    <border>
      <left/>
      <right style="medium">
        <color rgb="FF002060"/>
      </right>
      <top/>
      <bottom style="medium">
        <color rgb="FF002060"/>
      </bottom>
      <diagonal/>
    </border>
    <border>
      <left style="medium">
        <color rgb="FF002060"/>
      </left>
      <right/>
      <top/>
      <bottom style="dashed">
        <color auto="1"/>
      </bottom>
      <diagonal/>
    </border>
    <border>
      <left style="medium">
        <color rgb="FF00B0F0"/>
      </left>
      <right/>
      <top style="medium">
        <color rgb="FF00B0F0"/>
      </top>
      <bottom style="medium">
        <color rgb="FF00B0F0"/>
      </bottom>
      <diagonal/>
    </border>
    <border>
      <left/>
      <right/>
      <top style="medium">
        <color rgb="FF00B0F0"/>
      </top>
      <bottom style="medium">
        <color rgb="FF00B0F0"/>
      </bottom>
      <diagonal/>
    </border>
    <border>
      <left/>
      <right style="medium">
        <color rgb="FF00B0F0"/>
      </right>
      <top style="medium">
        <color rgb="FF00B0F0"/>
      </top>
      <bottom style="medium">
        <color rgb="FF00B0F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9">
    <xf numFmtId="0" fontId="0" fillId="0" borderId="0" xfId="0"/>
    <xf numFmtId="0" fontId="0" fillId="0" borderId="0" xfId="0" applyBorder="1"/>
    <xf numFmtId="0" fontId="3" fillId="0" borderId="0" xfId="0" applyFont="1" applyBorder="1"/>
    <xf numFmtId="0" fontId="3" fillId="0" borderId="0" xfId="0" applyFont="1"/>
    <xf numFmtId="0" fontId="4" fillId="2" borderId="0" xfId="0" applyFont="1" applyFill="1" applyBorder="1"/>
    <xf numFmtId="0" fontId="3" fillId="2" borderId="0" xfId="0" applyFont="1" applyFill="1" applyBorder="1"/>
    <xf numFmtId="0" fontId="3" fillId="2" borderId="0" xfId="0" applyFont="1" applyFill="1"/>
    <xf numFmtId="0" fontId="5" fillId="2" borderId="0" xfId="0" applyFont="1" applyFill="1" applyBorder="1" applyAlignment="1">
      <alignment horizontal="right"/>
    </xf>
    <xf numFmtId="0" fontId="7" fillId="0" borderId="0" xfId="0" applyFont="1" applyBorder="1"/>
    <xf numFmtId="0" fontId="3" fillId="2" borderId="2" xfId="0" applyFont="1" applyFill="1" applyBorder="1"/>
    <xf numFmtId="17" fontId="3" fillId="2" borderId="0" xfId="0" applyNumberFormat="1" applyFont="1" applyFill="1" applyBorder="1"/>
    <xf numFmtId="0" fontId="8" fillId="0" borderId="0" xfId="0" applyFont="1" applyBorder="1"/>
    <xf numFmtId="166" fontId="3" fillId="2" borderId="0" xfId="0" applyNumberFormat="1" applyFont="1" applyFill="1" applyBorder="1"/>
    <xf numFmtId="164" fontId="6" fillId="2" borderId="0" xfId="1" applyNumberFormat="1" applyFont="1" applyFill="1" applyBorder="1"/>
    <xf numFmtId="0" fontId="0" fillId="0" borderId="0" xfId="0" applyFill="1"/>
    <xf numFmtId="0" fontId="3" fillId="0" borderId="0" xfId="0" applyFont="1" applyFill="1"/>
    <xf numFmtId="0" fontId="6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right"/>
    </xf>
    <xf numFmtId="0" fontId="9" fillId="2" borderId="0" xfId="0" applyFont="1" applyFill="1"/>
    <xf numFmtId="0" fontId="3" fillId="0" borderId="0" xfId="0" applyFont="1" applyFill="1" applyBorder="1"/>
    <xf numFmtId="9" fontId="10" fillId="2" borderId="0" xfId="2" applyFont="1" applyFill="1" applyBorder="1" applyAlignment="1"/>
    <xf numFmtId="0" fontId="0" fillId="2" borderId="0" xfId="0" applyFill="1"/>
    <xf numFmtId="0" fontId="10" fillId="2" borderId="0" xfId="0" applyFont="1" applyFill="1"/>
    <xf numFmtId="166" fontId="10" fillId="2" borderId="0" xfId="0" applyNumberFormat="1" applyFont="1" applyFill="1"/>
    <xf numFmtId="17" fontId="3" fillId="2" borderId="3" xfId="0" applyNumberFormat="1" applyFont="1" applyFill="1" applyBorder="1"/>
    <xf numFmtId="17" fontId="3" fillId="2" borderId="4" xfId="0" applyNumberFormat="1" applyFont="1" applyFill="1" applyBorder="1"/>
    <xf numFmtId="17" fontId="3" fillId="2" borderId="5" xfId="0" applyNumberFormat="1" applyFont="1" applyFill="1" applyBorder="1"/>
    <xf numFmtId="17" fontId="3" fillId="2" borderId="6" xfId="0" applyNumberFormat="1" applyFont="1" applyFill="1" applyBorder="1"/>
    <xf numFmtId="3" fontId="10" fillId="2" borderId="0" xfId="0" applyNumberFormat="1" applyFont="1" applyFill="1"/>
    <xf numFmtId="169" fontId="3" fillId="3" borderId="1" xfId="0" applyNumberFormat="1" applyFont="1" applyFill="1" applyBorder="1" applyAlignment="1">
      <alignment horizontal="center"/>
    </xf>
    <xf numFmtId="43" fontId="0" fillId="0" borderId="0" xfId="0" applyNumberFormat="1"/>
    <xf numFmtId="167" fontId="3" fillId="3" borderId="1" xfId="0" applyNumberFormat="1" applyFont="1" applyFill="1" applyBorder="1"/>
    <xf numFmtId="168" fontId="3" fillId="3" borderId="1" xfId="0" applyNumberFormat="1" applyFont="1" applyFill="1" applyBorder="1" applyAlignment="1">
      <alignment horizontal="center"/>
    </xf>
    <xf numFmtId="0" fontId="13" fillId="0" borderId="0" xfId="0" applyFont="1" applyFill="1"/>
    <xf numFmtId="3" fontId="3" fillId="3" borderId="1" xfId="1" applyNumberFormat="1" applyFont="1" applyFill="1" applyBorder="1"/>
    <xf numFmtId="0" fontId="3" fillId="2" borderId="0" xfId="0" applyFont="1" applyFill="1" applyBorder="1" applyAlignment="1">
      <alignment vertical="top"/>
    </xf>
    <xf numFmtId="0" fontId="0" fillId="2" borderId="0" xfId="0" applyFill="1" applyAlignment="1">
      <alignment vertical="top"/>
    </xf>
    <xf numFmtId="3" fontId="3" fillId="2" borderId="0" xfId="1" applyNumberFormat="1" applyFont="1" applyFill="1" applyBorder="1"/>
    <xf numFmtId="0" fontId="2" fillId="2" borderId="0" xfId="0" applyFont="1" applyFill="1" applyBorder="1"/>
    <xf numFmtId="167" fontId="3" fillId="2" borderId="0" xfId="1" applyNumberFormat="1" applyFont="1" applyFill="1" applyBorder="1"/>
    <xf numFmtId="0" fontId="13" fillId="0" borderId="0" xfId="0" applyFont="1"/>
    <xf numFmtId="43" fontId="2" fillId="2" borderId="0" xfId="1" applyFont="1" applyFill="1" applyBorder="1"/>
    <xf numFmtId="43" fontId="4" fillId="2" borderId="0" xfId="1" applyFont="1" applyFill="1" applyBorder="1"/>
    <xf numFmtId="17" fontId="4" fillId="2" borderId="0" xfId="0" applyNumberFormat="1" applyFont="1" applyFill="1" applyBorder="1" applyAlignment="1">
      <alignment horizontal="right"/>
    </xf>
    <xf numFmtId="0" fontId="3" fillId="2" borderId="7" xfId="0" applyFont="1" applyFill="1" applyBorder="1"/>
    <xf numFmtId="167" fontId="3" fillId="2" borderId="7" xfId="1" applyNumberFormat="1" applyFont="1" applyFill="1" applyBorder="1"/>
    <xf numFmtId="3" fontId="10" fillId="2" borderId="7" xfId="0" applyNumberFormat="1" applyFont="1" applyFill="1" applyBorder="1"/>
    <xf numFmtId="3" fontId="3" fillId="2" borderId="7" xfId="1" applyNumberFormat="1" applyFont="1" applyFill="1" applyBorder="1"/>
    <xf numFmtId="43" fontId="3" fillId="2" borderId="0" xfId="1" applyFont="1" applyFill="1" applyBorder="1"/>
    <xf numFmtId="0" fontId="2" fillId="2" borderId="8" xfId="0" applyFont="1" applyFill="1" applyBorder="1"/>
    <xf numFmtId="43" fontId="3" fillId="2" borderId="8" xfId="1" applyFont="1" applyFill="1" applyBorder="1"/>
    <xf numFmtId="0" fontId="4" fillId="2" borderId="9" xfId="0" applyFont="1" applyFill="1" applyBorder="1"/>
    <xf numFmtId="0" fontId="3" fillId="2" borderId="10" xfId="0" applyFont="1" applyFill="1" applyBorder="1"/>
    <xf numFmtId="17" fontId="4" fillId="2" borderId="10" xfId="0" applyNumberFormat="1" applyFont="1" applyFill="1" applyBorder="1" applyAlignment="1">
      <alignment horizontal="right"/>
    </xf>
    <xf numFmtId="0" fontId="3" fillId="2" borderId="10" xfId="0" applyFont="1" applyFill="1" applyBorder="1" applyAlignment="1">
      <alignment horizontal="right"/>
    </xf>
    <xf numFmtId="0" fontId="3" fillId="2" borderId="11" xfId="0" applyFont="1" applyFill="1" applyBorder="1"/>
    <xf numFmtId="0" fontId="3" fillId="2" borderId="12" xfId="0" applyFont="1" applyFill="1" applyBorder="1"/>
    <xf numFmtId="0" fontId="3" fillId="2" borderId="13" xfId="0" applyFont="1" applyFill="1" applyBorder="1"/>
    <xf numFmtId="0" fontId="3" fillId="2" borderId="14" xfId="0" applyFont="1" applyFill="1" applyBorder="1"/>
    <xf numFmtId="0" fontId="2" fillId="2" borderId="12" xfId="0" applyFont="1" applyFill="1" applyBorder="1"/>
    <xf numFmtId="0" fontId="4" fillId="2" borderId="12" xfId="0" applyFont="1" applyFill="1" applyBorder="1"/>
    <xf numFmtId="0" fontId="2" fillId="2" borderId="15" xfId="0" applyFont="1" applyFill="1" applyBorder="1"/>
    <xf numFmtId="0" fontId="3" fillId="2" borderId="16" xfId="0" applyFont="1" applyFill="1" applyBorder="1"/>
    <xf numFmtId="0" fontId="3" fillId="2" borderId="17" xfId="0" applyFont="1" applyFill="1" applyBorder="1"/>
    <xf numFmtId="43" fontId="3" fillId="2" borderId="0" xfId="0" applyNumberFormat="1" applyFont="1" applyFill="1" applyBorder="1"/>
    <xf numFmtId="43" fontId="3" fillId="2" borderId="2" xfId="1" applyFont="1" applyFill="1" applyBorder="1"/>
    <xf numFmtId="0" fontId="4" fillId="0" borderId="2" xfId="0" applyFont="1" applyFill="1" applyBorder="1"/>
    <xf numFmtId="0" fontId="4" fillId="0" borderId="0" xfId="0" applyFont="1" applyFill="1" applyBorder="1"/>
    <xf numFmtId="43" fontId="3" fillId="2" borderId="7" xfId="1" applyFont="1" applyFill="1" applyBorder="1"/>
    <xf numFmtId="0" fontId="2" fillId="2" borderId="7" xfId="0" applyFont="1" applyFill="1" applyBorder="1"/>
    <xf numFmtId="43" fontId="3" fillId="2" borderId="2" xfId="0" applyNumberFormat="1" applyFont="1" applyFill="1" applyBorder="1"/>
    <xf numFmtId="166" fontId="10" fillId="2" borderId="0" xfId="0" applyNumberFormat="1" applyFont="1" applyFill="1" applyBorder="1"/>
    <xf numFmtId="169" fontId="15" fillId="0" borderId="0" xfId="0" applyNumberFormat="1" applyFont="1" applyFill="1"/>
    <xf numFmtId="0" fontId="10" fillId="2" borderId="0" xfId="0" applyFont="1" applyFill="1" applyBorder="1"/>
    <xf numFmtId="0" fontId="5" fillId="2" borderId="0" xfId="0" applyFont="1" applyFill="1" applyAlignment="1">
      <alignment horizontal="right"/>
    </xf>
    <xf numFmtId="0" fontId="17" fillId="0" borderId="0" xfId="0" applyFont="1" applyBorder="1"/>
    <xf numFmtId="0" fontId="3" fillId="3" borderId="0" xfId="0" applyFont="1" applyFill="1"/>
    <xf numFmtId="0" fontId="5" fillId="3" borderId="0" xfId="0" applyFont="1" applyFill="1" applyAlignment="1">
      <alignment horizontal="right"/>
    </xf>
    <xf numFmtId="165" fontId="0" fillId="0" borderId="0" xfId="0" applyNumberFormat="1"/>
    <xf numFmtId="164" fontId="0" fillId="0" borderId="0" xfId="0" applyNumberFormat="1"/>
    <xf numFmtId="0" fontId="0" fillId="0" borderId="0" xfId="0" applyProtection="1">
      <protection hidden="1"/>
    </xf>
    <xf numFmtId="0" fontId="15" fillId="0" borderId="0" xfId="0" applyFont="1" applyFill="1" applyProtection="1">
      <protection hidden="1"/>
    </xf>
    <xf numFmtId="0" fontId="13" fillId="0" borderId="0" xfId="0" applyFont="1" applyFill="1" applyProtection="1">
      <protection hidden="1"/>
    </xf>
    <xf numFmtId="0" fontId="0" fillId="0" borderId="0" xfId="0" applyFill="1" applyProtection="1">
      <protection hidden="1"/>
    </xf>
    <xf numFmtId="0" fontId="8" fillId="0" borderId="0" xfId="0" applyFont="1" applyBorder="1" applyProtection="1">
      <protection hidden="1"/>
    </xf>
    <xf numFmtId="0" fontId="0" fillId="0" borderId="0" xfId="0" applyBorder="1" applyProtection="1">
      <protection hidden="1"/>
    </xf>
    <xf numFmtId="0" fontId="7" fillId="0" borderId="0" xfId="0" applyFont="1" applyBorder="1" applyProtection="1">
      <protection hidden="1"/>
    </xf>
    <xf numFmtId="0" fontId="3" fillId="0" borderId="0" xfId="0" applyFont="1" applyBorder="1" applyProtection="1">
      <protection hidden="1"/>
    </xf>
    <xf numFmtId="0" fontId="3" fillId="0" borderId="0" xfId="0" applyFont="1" applyProtection="1">
      <protection hidden="1"/>
    </xf>
    <xf numFmtId="0" fontId="3" fillId="0" borderId="0" xfId="0" applyFont="1" applyFill="1" applyProtection="1">
      <protection hidden="1"/>
    </xf>
    <xf numFmtId="0" fontId="4" fillId="2" borderId="0" xfId="0" applyFont="1" applyFill="1" applyBorder="1" applyProtection="1">
      <protection hidden="1"/>
    </xf>
    <xf numFmtId="0" fontId="3" fillId="2" borderId="0" xfId="0" applyFont="1" applyFill="1" applyBorder="1" applyProtection="1">
      <protection hidden="1"/>
    </xf>
    <xf numFmtId="0" fontId="3" fillId="2" borderId="0" xfId="0" applyFont="1" applyFill="1" applyProtection="1">
      <protection hidden="1"/>
    </xf>
    <xf numFmtId="0" fontId="3" fillId="2" borderId="2" xfId="0" applyFont="1" applyFill="1" applyBorder="1" applyProtection="1">
      <protection hidden="1"/>
    </xf>
    <xf numFmtId="0" fontId="5" fillId="2" borderId="0" xfId="0" applyFont="1" applyFill="1" applyBorder="1" applyAlignment="1" applyProtection="1">
      <alignment horizontal="right"/>
      <protection hidden="1"/>
    </xf>
    <xf numFmtId="165" fontId="6" fillId="2" borderId="0" xfId="1" applyNumberFormat="1" applyFont="1" applyFill="1" applyBorder="1" applyProtection="1">
      <protection hidden="1"/>
    </xf>
    <xf numFmtId="0" fontId="6" fillId="2" borderId="0" xfId="0" applyFont="1" applyFill="1" applyBorder="1" applyAlignment="1" applyProtection="1">
      <alignment horizontal="left"/>
      <protection hidden="1"/>
    </xf>
    <xf numFmtId="165" fontId="6" fillId="2" borderId="2" xfId="1" applyNumberFormat="1" applyFont="1" applyFill="1" applyBorder="1" applyProtection="1">
      <protection hidden="1"/>
    </xf>
    <xf numFmtId="0" fontId="6" fillId="2" borderId="2" xfId="0" applyFont="1" applyFill="1" applyBorder="1" applyAlignment="1" applyProtection="1">
      <alignment horizontal="left"/>
      <protection hidden="1"/>
    </xf>
    <xf numFmtId="0" fontId="10" fillId="2" borderId="0" xfId="0" applyFont="1" applyFill="1" applyProtection="1">
      <protection hidden="1"/>
    </xf>
    <xf numFmtId="166" fontId="3" fillId="2" borderId="0" xfId="0" applyNumberFormat="1" applyFont="1" applyFill="1" applyBorder="1" applyProtection="1">
      <protection hidden="1"/>
    </xf>
    <xf numFmtId="9" fontId="10" fillId="2" borderId="0" xfId="2" applyFont="1" applyFill="1" applyBorder="1" applyAlignment="1" applyProtection="1">
      <protection hidden="1"/>
    </xf>
    <xf numFmtId="0" fontId="0" fillId="2" borderId="0" xfId="0" applyFill="1" applyAlignment="1" applyProtection="1">
      <alignment vertical="top"/>
      <protection hidden="1"/>
    </xf>
    <xf numFmtId="0" fontId="15" fillId="0" borderId="0" xfId="0" applyFont="1" applyFill="1" applyAlignment="1" applyProtection="1">
      <alignment vertical="top"/>
      <protection hidden="1"/>
    </xf>
    <xf numFmtId="0" fontId="0" fillId="2" borderId="0" xfId="0" applyFill="1" applyProtection="1">
      <protection hidden="1"/>
    </xf>
    <xf numFmtId="0" fontId="13" fillId="0" borderId="0" xfId="0" applyFont="1" applyProtection="1">
      <protection hidden="1"/>
    </xf>
    <xf numFmtId="17" fontId="3" fillId="2" borderId="0" xfId="0" applyNumberFormat="1" applyFont="1" applyFill="1" applyBorder="1" applyProtection="1">
      <protection hidden="1"/>
    </xf>
    <xf numFmtId="0" fontId="3" fillId="2" borderId="0" xfId="0" applyFont="1" applyFill="1" applyBorder="1" applyAlignment="1" applyProtection="1">
      <alignment horizontal="right"/>
      <protection hidden="1"/>
    </xf>
    <xf numFmtId="17" fontId="3" fillId="2" borderId="3" xfId="0" applyNumberFormat="1" applyFont="1" applyFill="1" applyBorder="1" applyProtection="1">
      <protection hidden="1"/>
    </xf>
    <xf numFmtId="17" fontId="3" fillId="2" borderId="4" xfId="0" applyNumberFormat="1" applyFont="1" applyFill="1" applyBorder="1" applyProtection="1">
      <protection hidden="1"/>
    </xf>
    <xf numFmtId="169" fontId="15" fillId="0" borderId="0" xfId="0" applyNumberFormat="1" applyFont="1" applyFill="1" applyProtection="1">
      <protection hidden="1"/>
    </xf>
    <xf numFmtId="17" fontId="3" fillId="2" borderId="5" xfId="0" applyNumberFormat="1" applyFont="1" applyFill="1" applyBorder="1" applyProtection="1">
      <protection hidden="1"/>
    </xf>
    <xf numFmtId="17" fontId="3" fillId="2" borderId="6" xfId="0" applyNumberFormat="1" applyFont="1" applyFill="1" applyBorder="1" applyProtection="1">
      <protection hidden="1"/>
    </xf>
    <xf numFmtId="3" fontId="10" fillId="2" borderId="0" xfId="0" applyNumberFormat="1" applyFont="1" applyFill="1" applyProtection="1">
      <protection hidden="1"/>
    </xf>
    <xf numFmtId="0" fontId="3" fillId="2" borderId="0" xfId="0" applyFont="1" applyFill="1" applyBorder="1" applyAlignment="1" applyProtection="1">
      <alignment vertical="top"/>
      <protection hidden="1"/>
    </xf>
    <xf numFmtId="0" fontId="3" fillId="0" borderId="0" xfId="0" applyFont="1" applyFill="1" applyBorder="1" applyProtection="1">
      <protection hidden="1"/>
    </xf>
    <xf numFmtId="43" fontId="12" fillId="3" borderId="1" xfId="1" applyFont="1" applyFill="1" applyBorder="1" applyAlignment="1" applyProtection="1">
      <alignment horizontal="center"/>
      <protection locked="0"/>
    </xf>
    <xf numFmtId="164" fontId="12" fillId="3" borderId="1" xfId="1" applyNumberFormat="1" applyFont="1" applyFill="1" applyBorder="1" applyAlignment="1" applyProtection="1">
      <alignment horizontal="center"/>
      <protection locked="0"/>
    </xf>
    <xf numFmtId="168" fontId="3" fillId="3" borderId="1" xfId="0" applyNumberFormat="1" applyFont="1" applyFill="1" applyBorder="1" applyAlignment="1" applyProtection="1">
      <alignment horizontal="center"/>
      <protection locked="0"/>
    </xf>
    <xf numFmtId="169" fontId="3" fillId="3" borderId="1" xfId="0" applyNumberFormat="1" applyFont="1" applyFill="1" applyBorder="1" applyAlignment="1" applyProtection="1">
      <alignment horizontal="center"/>
      <protection locked="0"/>
    </xf>
    <xf numFmtId="3" fontId="3" fillId="3" borderId="1" xfId="1" applyNumberFormat="1" applyFont="1" applyFill="1" applyBorder="1" applyProtection="1">
      <protection locked="0"/>
    </xf>
    <xf numFmtId="0" fontId="12" fillId="0" borderId="0" xfId="0" applyFont="1" applyProtection="1">
      <protection hidden="1"/>
    </xf>
    <xf numFmtId="0" fontId="12" fillId="2" borderId="0" xfId="0" applyFont="1" applyFill="1" applyBorder="1" applyProtection="1">
      <protection hidden="1"/>
    </xf>
    <xf numFmtId="168" fontId="12" fillId="2" borderId="0" xfId="0" applyNumberFormat="1" applyFont="1" applyFill="1" applyBorder="1" applyAlignment="1" applyProtection="1">
      <alignment horizontal="right"/>
      <protection hidden="1"/>
    </xf>
    <xf numFmtId="0" fontId="15" fillId="3" borderId="0" xfId="0" applyFont="1" applyFill="1" applyBorder="1" applyProtection="1">
      <protection hidden="1"/>
    </xf>
    <xf numFmtId="164" fontId="15" fillId="3" borderId="0" xfId="1" applyNumberFormat="1" applyFont="1" applyFill="1" applyBorder="1" applyProtection="1">
      <protection hidden="1"/>
    </xf>
    <xf numFmtId="0" fontId="12" fillId="2" borderId="2" xfId="0" applyFont="1" applyFill="1" applyBorder="1" applyProtection="1">
      <protection hidden="1"/>
    </xf>
    <xf numFmtId="166" fontId="10" fillId="2" borderId="0" xfId="0" applyNumberFormat="1" applyFont="1" applyFill="1" applyProtection="1">
      <protection hidden="1"/>
    </xf>
    <xf numFmtId="0" fontId="9" fillId="2" borderId="0" xfId="0" applyFont="1" applyFill="1" applyProtection="1">
      <protection hidden="1"/>
    </xf>
    <xf numFmtId="164" fontId="6" fillId="2" borderId="0" xfId="1" applyNumberFormat="1" applyFont="1" applyFill="1" applyBorder="1" applyProtection="1">
      <protection hidden="1"/>
    </xf>
    <xf numFmtId="0" fontId="10" fillId="2" borderId="0" xfId="0" applyFont="1" applyFill="1" applyBorder="1" applyProtection="1">
      <protection hidden="1"/>
    </xf>
    <xf numFmtId="166" fontId="10" fillId="2" borderId="0" xfId="0" applyNumberFormat="1" applyFont="1" applyFill="1" applyBorder="1" applyProtection="1">
      <protection hidden="1"/>
    </xf>
    <xf numFmtId="0" fontId="0" fillId="3" borderId="0" xfId="0" applyFill="1" applyBorder="1" applyProtection="1">
      <protection hidden="1"/>
    </xf>
    <xf numFmtId="0" fontId="3" fillId="3" borderId="0" xfId="0" applyFont="1" applyFill="1" applyBorder="1" applyProtection="1">
      <protection hidden="1"/>
    </xf>
    <xf numFmtId="167" fontId="3" fillId="3" borderId="1" xfId="0" applyNumberFormat="1" applyFont="1" applyFill="1" applyBorder="1" applyProtection="1">
      <protection locked="0"/>
    </xf>
    <xf numFmtId="0" fontId="3" fillId="2" borderId="0" xfId="0" applyFont="1" applyFill="1" applyAlignment="1" applyProtection="1">
      <alignment horizontal="right"/>
      <protection hidden="1"/>
    </xf>
    <xf numFmtId="167" fontId="3" fillId="2" borderId="0" xfId="0" applyNumberFormat="1" applyFont="1" applyFill="1" applyBorder="1" applyProtection="1">
      <protection hidden="1"/>
    </xf>
    <xf numFmtId="43" fontId="3" fillId="2" borderId="0" xfId="1" applyFont="1" applyFill="1" applyBorder="1" applyProtection="1">
      <protection hidden="1"/>
    </xf>
    <xf numFmtId="0" fontId="11" fillId="2" borderId="0" xfId="0" applyFont="1" applyFill="1" applyBorder="1" applyAlignment="1" applyProtection="1">
      <protection hidden="1"/>
    </xf>
    <xf numFmtId="0" fontId="12" fillId="2" borderId="0" xfId="0" applyFont="1" applyFill="1" applyProtection="1">
      <protection hidden="1"/>
    </xf>
    <xf numFmtId="43" fontId="3" fillId="3" borderId="1" xfId="1" applyFont="1" applyFill="1" applyBorder="1" applyProtection="1">
      <protection locked="0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right" vertical="center"/>
    </xf>
    <xf numFmtId="168" fontId="3" fillId="3" borderId="18" xfId="0" applyNumberFormat="1" applyFont="1" applyFill="1" applyBorder="1" applyAlignment="1" applyProtection="1">
      <alignment horizontal="center"/>
      <protection locked="0"/>
    </xf>
    <xf numFmtId="0" fontId="0" fillId="3" borderId="19" xfId="0" applyFill="1" applyBorder="1" applyAlignment="1" applyProtection="1">
      <alignment horizontal="center"/>
      <protection locked="0"/>
    </xf>
    <xf numFmtId="0" fontId="0" fillId="3" borderId="20" xfId="0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wrapText="1"/>
      <protection hidden="1"/>
    </xf>
    <xf numFmtId="0" fontId="0" fillId="0" borderId="0" xfId="0" applyAlignment="1" applyProtection="1">
      <alignment wrapText="1"/>
      <protection hidden="1"/>
    </xf>
    <xf numFmtId="0" fontId="11" fillId="2" borderId="0" xfId="0" applyFont="1" applyFill="1" applyBorder="1" applyAlignment="1" applyProtection="1">
      <alignment horizontal="right"/>
      <protection hidden="1"/>
    </xf>
  </cellXfs>
  <cellStyles count="3">
    <cellStyle name="Komma" xfId="1" builtinId="3"/>
    <cellStyle name="Prozent" xfId="2" builtinId="5"/>
    <cellStyle name="Standard" xfId="0" builtinId="0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70" formatCode="0.00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center" textRotation="0" wrapText="0" indent="0" justifyLastLine="0" shrinkToFit="0" readingOrder="0"/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</dxfs>
  <tableStyles count="0" defaultTableStyle="TableStyleMedium2" defaultPivotStyle="PivotStyleLight16"/>
  <colors>
    <mruColors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653144</xdr:colOff>
      <xdr:row>1</xdr:row>
      <xdr:rowOff>27214</xdr:rowOff>
    </xdr:from>
    <xdr:to>
      <xdr:col>22</xdr:col>
      <xdr:colOff>827017</xdr:colOff>
      <xdr:row>2</xdr:row>
      <xdr:rowOff>233348</xdr:rowOff>
    </xdr:to>
    <xdr:pic>
      <xdr:nvPicPr>
        <xdr:cNvPr id="3" name="Grafik 2" descr="aws Logo">
          <a:extLst>
            <a:ext uri="{FF2B5EF4-FFF2-40B4-BE49-F238E27FC236}">
              <a16:creationId xmlns:a16="http://schemas.microsoft.com/office/drawing/2014/main" id="{451AC17B-088B-47E5-BCD6-C5F738F458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01" y="204107"/>
          <a:ext cx="2419052" cy="5599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695325</xdr:colOff>
      <xdr:row>1</xdr:row>
      <xdr:rowOff>15875</xdr:rowOff>
    </xdr:from>
    <xdr:to>
      <xdr:col>23</xdr:col>
      <xdr:colOff>18752</xdr:colOff>
      <xdr:row>2</xdr:row>
      <xdr:rowOff>226545</xdr:rowOff>
    </xdr:to>
    <xdr:pic>
      <xdr:nvPicPr>
        <xdr:cNvPr id="4" name="Grafik 3" descr="aws Logo">
          <a:extLst>
            <a:ext uri="{FF2B5EF4-FFF2-40B4-BE49-F238E27FC236}">
              <a16:creationId xmlns:a16="http://schemas.microsoft.com/office/drawing/2014/main" id="{40E522C0-8DD7-427C-AF74-BDA14E0B2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30425" y="196850"/>
          <a:ext cx="2419052" cy="56309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635560</xdr:colOff>
      <xdr:row>1</xdr:row>
      <xdr:rowOff>19236</xdr:rowOff>
    </xdr:from>
    <xdr:to>
      <xdr:col>24</xdr:col>
      <xdr:colOff>19947</xdr:colOff>
      <xdr:row>3</xdr:row>
      <xdr:rowOff>3211</xdr:rowOff>
    </xdr:to>
    <xdr:pic>
      <xdr:nvPicPr>
        <xdr:cNvPr id="3" name="Grafik 2" descr="aws Logo">
          <a:extLst>
            <a:ext uri="{FF2B5EF4-FFF2-40B4-BE49-F238E27FC236}">
              <a16:creationId xmlns:a16="http://schemas.microsoft.com/office/drawing/2014/main" id="{24A944B1-8879-47B6-B5CF-4ACF674891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00413" y="198530"/>
          <a:ext cx="2419052" cy="56309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639535</xdr:colOff>
      <xdr:row>1</xdr:row>
      <xdr:rowOff>68035</xdr:rowOff>
    </xdr:from>
    <xdr:to>
      <xdr:col>24</xdr:col>
      <xdr:colOff>20112</xdr:colOff>
      <xdr:row>3</xdr:row>
      <xdr:rowOff>35591</xdr:rowOff>
    </xdr:to>
    <xdr:pic>
      <xdr:nvPicPr>
        <xdr:cNvPr id="4" name="Grafik 3" descr="aws Logo">
          <a:extLst>
            <a:ext uri="{FF2B5EF4-FFF2-40B4-BE49-F238E27FC236}">
              <a16:creationId xmlns:a16="http://schemas.microsoft.com/office/drawing/2014/main" id="{02C285C8-22C9-4A7D-942D-F4749271D4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94928" y="244928"/>
          <a:ext cx="2428577" cy="56627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B29BF96-5AA6-417A-BE56-0BD789624B8C}" name="tblImportFields" displayName="tblImportFields" ref="A1:B59" totalsRowShown="0" dataDxfId="5">
  <autoFilter ref="A1:B59" xr:uid="{4A6DAC76-7360-4DB8-A8DF-2D95549FE21A}"/>
  <tableColumns count="2">
    <tableColumn id="1" xr3:uid="{AA4B8C4B-2CE5-4A7F-8114-5FA6B08FAA05}" name="Field" dataDxfId="4"/>
    <tableColumn id="2" xr3:uid="{0037848D-48C3-4A56-B89F-BA5AB967DC12}" name="Value" dataDxfId="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259206F-8FD3-4CBB-B402-BDAF5EC22B2A}" name="tblValidation" displayName="tblValidation" ref="D1:E4" totalsRowShown="0" dataDxfId="2">
  <autoFilter ref="D1:E4" xr:uid="{4B0B115C-1B88-4EE5-A6CE-79CBCF4DFFAB}"/>
  <tableColumns count="2">
    <tableColumn id="1" xr3:uid="{0032B0CC-250F-43DF-A69C-4C8F3CFC250E}" name="Validation" dataDxfId="1"/>
    <tableColumn id="2" xr3:uid="{97DD7E91-B9A3-4572-A9B1-77E2BEB243D0}" name="Valu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BDDF0-156F-41F0-97E7-1F18C145AF4B}">
  <sheetPr codeName="Tabelle8"/>
  <dimension ref="A1:AD96"/>
  <sheetViews>
    <sheetView showGridLines="0" tabSelected="1" zoomScale="70" zoomScaleNormal="70" zoomScaleSheetLayoutView="25" workbookViewId="0">
      <selection activeCell="H35" sqref="H35"/>
    </sheetView>
  </sheetViews>
  <sheetFormatPr baseColWidth="10" defaultColWidth="10.85546875" defaultRowHeight="15" outlineLevelRow="1" x14ac:dyDescent="0.25"/>
  <cols>
    <col min="1" max="1" width="2.42578125" customWidth="1"/>
    <col min="2" max="7" width="10.85546875" style="3"/>
    <col min="8" max="8" width="19.28515625" style="3" customWidth="1"/>
    <col min="9" max="9" width="18.28515625" style="3" customWidth="1"/>
    <col min="10" max="16" width="16.140625" style="3" customWidth="1"/>
    <col min="17" max="22" width="10.85546875" style="3"/>
    <col min="23" max="23" width="12" style="3" customWidth="1"/>
    <col min="24" max="30" width="10.85546875" style="33"/>
    <col min="31" max="16384" width="10.85546875" style="15"/>
  </cols>
  <sheetData>
    <row r="1" spans="1:30" s="14" customFormat="1" x14ac:dyDescent="0.25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 s="33"/>
      <c r="Y1" s="33"/>
      <c r="Z1" s="33"/>
      <c r="AA1" s="33"/>
      <c r="AB1" s="33"/>
      <c r="AC1" s="33"/>
      <c r="AD1" s="33"/>
    </row>
    <row r="2" spans="1:30" s="14" customFormat="1" ht="27" x14ac:dyDescent="0.5">
      <c r="A2"/>
      <c r="B2" s="1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/>
      <c r="N2"/>
      <c r="O2"/>
      <c r="P2"/>
      <c r="Q2"/>
      <c r="R2"/>
      <c r="S2"/>
      <c r="T2"/>
      <c r="U2"/>
      <c r="V2"/>
      <c r="W2"/>
      <c r="X2" s="33"/>
      <c r="Y2" s="33"/>
      <c r="Z2" s="33"/>
      <c r="AA2" s="33"/>
      <c r="AB2" s="33"/>
      <c r="AC2" s="33"/>
      <c r="AD2" s="33"/>
    </row>
    <row r="3" spans="1:30" s="14" customFormat="1" ht="18.75" x14ac:dyDescent="0.3">
      <c r="A3"/>
      <c r="B3" s="8" t="s">
        <v>101</v>
      </c>
      <c r="C3" s="1"/>
      <c r="D3" s="1"/>
      <c r="E3" s="1"/>
      <c r="F3" s="1"/>
      <c r="G3" s="1"/>
      <c r="H3" s="1"/>
      <c r="I3" s="1"/>
      <c r="J3" s="1"/>
      <c r="K3" s="1"/>
      <c r="L3" s="1"/>
      <c r="M3"/>
      <c r="N3"/>
      <c r="O3"/>
      <c r="P3"/>
      <c r="Q3"/>
      <c r="R3"/>
      <c r="S3"/>
      <c r="T3"/>
      <c r="U3"/>
      <c r="V3"/>
      <c r="W3"/>
      <c r="X3" s="33"/>
      <c r="Y3" s="33"/>
      <c r="Z3" s="33"/>
      <c r="AA3" s="33"/>
      <c r="AB3" s="33"/>
      <c r="AC3" s="33"/>
      <c r="AD3" s="33"/>
    </row>
    <row r="4" spans="1:30" s="14" customFormat="1" x14ac:dyDescent="0.25">
      <c r="A4"/>
      <c r="B4" s="75" t="s">
        <v>108</v>
      </c>
      <c r="C4" s="75" t="s">
        <v>172</v>
      </c>
      <c r="D4" s="1"/>
      <c r="E4" s="1"/>
      <c r="F4" s="1"/>
      <c r="G4" s="1"/>
      <c r="H4" s="1"/>
      <c r="I4" s="1"/>
      <c r="J4" s="1"/>
      <c r="K4" s="1"/>
      <c r="L4" s="1"/>
      <c r="M4"/>
      <c r="N4"/>
      <c r="O4"/>
      <c r="P4"/>
      <c r="Q4"/>
      <c r="R4"/>
      <c r="S4"/>
      <c r="T4"/>
      <c r="U4"/>
      <c r="V4"/>
      <c r="W4"/>
      <c r="X4" s="33"/>
      <c r="Y4" s="33"/>
      <c r="Z4" s="33"/>
      <c r="AA4" s="33"/>
      <c r="AB4" s="33"/>
      <c r="AC4" s="33"/>
      <c r="AD4" s="33"/>
    </row>
    <row r="5" spans="1:30" s="14" customFormat="1" ht="15.75" thickBot="1" x14ac:dyDescent="0.3">
      <c r="A5"/>
      <c r="B5" s="75"/>
      <c r="C5" s="1"/>
      <c r="D5" s="1"/>
      <c r="E5" s="1"/>
      <c r="F5" s="1"/>
      <c r="G5" s="1"/>
      <c r="H5" s="1"/>
      <c r="I5" s="1"/>
      <c r="J5" s="1"/>
      <c r="K5" s="1"/>
      <c r="L5" s="1"/>
      <c r="M5"/>
      <c r="N5"/>
      <c r="O5"/>
      <c r="P5"/>
      <c r="Q5"/>
      <c r="R5"/>
      <c r="S5"/>
      <c r="T5"/>
      <c r="U5"/>
      <c r="V5"/>
      <c r="W5"/>
      <c r="X5" s="33"/>
      <c r="Y5" s="33"/>
      <c r="Z5" s="33"/>
      <c r="AA5" s="33"/>
      <c r="AB5" s="33"/>
      <c r="AC5" s="33"/>
      <c r="AD5" s="33"/>
    </row>
    <row r="6" spans="1:30" s="3" customFormat="1" ht="16.5" thickBot="1" x14ac:dyDescent="0.35">
      <c r="A6"/>
      <c r="B6" s="76" t="s">
        <v>100</v>
      </c>
      <c r="C6" s="76"/>
      <c r="D6" s="76"/>
      <c r="E6" s="143"/>
      <c r="F6" s="144"/>
      <c r="G6" s="144"/>
      <c r="H6" s="145"/>
      <c r="I6" s="77" t="s">
        <v>1</v>
      </c>
      <c r="J6" s="76" t="s">
        <v>106</v>
      </c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40"/>
      <c r="Y6" s="40"/>
      <c r="Z6" s="40"/>
      <c r="AA6" s="40"/>
      <c r="AB6" s="40"/>
      <c r="AC6" s="40"/>
      <c r="AD6" s="40"/>
    </row>
    <row r="7" spans="1:30" x14ac:dyDescent="0.25"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30" ht="18.75" x14ac:dyDescent="0.4">
      <c r="B8" s="4" t="s">
        <v>23</v>
      </c>
      <c r="C8" s="5"/>
      <c r="D8" s="5"/>
      <c r="E8" s="5"/>
      <c r="F8" s="5"/>
      <c r="G8" s="5"/>
      <c r="H8" s="5"/>
      <c r="I8" s="5"/>
      <c r="J8" s="5"/>
      <c r="K8" s="5"/>
      <c r="L8" s="5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30" x14ac:dyDescent="0.25"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30" ht="14.1" customHeight="1" x14ac:dyDescent="0.25">
      <c r="B10" s="5" t="s">
        <v>22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30" ht="14.1" customHeight="1" x14ac:dyDescent="0.2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30" x14ac:dyDescent="0.25">
      <c r="B12" s="5" t="s">
        <v>33</v>
      </c>
      <c r="C12" s="5"/>
      <c r="D12" s="5"/>
      <c r="E12" s="5" t="str">
        <f>IF(OR(AND('1 - Vergleichszeitraum'!H14="",COUNTIFS('1 - Vergleichszeitraum'!H:H,"Strom")&gt;0),AND('1 - Vergleichszeitraum'!H19="",COUNTIFS('1 - Vergleichszeitraum'!H:H,"Erdgas")&gt;0),AND('1 - Vergleichszeitraum'!H14&gt;0,COUNTIFS('1 - Vergleichszeitraum'!H:H,"Strom")=0),AND('1 - Vergleichszeitraum'!H19&gt;0,COUNTIFS('1 - Vergleichszeitraum'!H:H,"Erdgas")=0)),"Eingaben offen",IF(AND('1 - Vergleichszeitraum'!H14&gt;0,COUNTIFS('1 - Vergleichszeitraum'!H:H,"Strom")&gt;0),"Eingaben vorhanden",IF(AND('1 - Vergleichszeitraum'!H19&gt;0,COUNTIFS('1 - Vergleichszeitraum'!H:H,"Erdgas")&gt;0),"Eingaben vorhanden","Eingaben offen")))</f>
        <v>Eingaben offen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30" x14ac:dyDescent="0.25">
      <c r="B13" s="5" t="s">
        <v>32</v>
      </c>
      <c r="C13" s="5"/>
      <c r="D13" s="5"/>
      <c r="E13" s="5" t="str">
        <f>IF('2 - Förderzeitraum'!H14,"Eingaben vorhanden","Eingaben offen")</f>
        <v>Eingaben offen</v>
      </c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30" x14ac:dyDescent="0.25">
      <c r="B14" s="5" t="s">
        <v>34</v>
      </c>
      <c r="C14" s="5"/>
      <c r="D14" s="5"/>
      <c r="E14" s="5" t="str">
        <f>IF((SUM(I42:P42))&lt;1200000,"Keine Eingaben erforderlich",IF(AND('3 - Unternehmensangaben'!D12&lt;&gt;"",'3 - Unternehmensangaben'!F15&lt;&gt;""),"Eingaben vorhanden","Eingaben offen"))</f>
        <v>Keine Eingaben erforderlich</v>
      </c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30" ht="15.75" thickBot="1" x14ac:dyDescent="0.3"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30" x14ac:dyDescent="0.25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2:23" ht="18.75" x14ac:dyDescent="0.4">
      <c r="B17" s="4" t="s">
        <v>96</v>
      </c>
      <c r="C17" s="4"/>
      <c r="D17" s="4"/>
      <c r="E17" s="4"/>
      <c r="F17" s="4"/>
      <c r="G17" s="4"/>
      <c r="H17" s="4"/>
      <c r="I17" s="42">
        <f>IF(SUM(I42:P42)&lt;=2000,0,IF(AND(MIN(SUM(I96:P96),SUMIF('3 - Unternehmensangaben'!D12:K12,"&lt;0",'3 - Unternehmensangaben'!D12:K12)*0.8*-1)&gt;25000000,'3 - Unternehmensangaben'!F15="Ja"),MIN(SUM(I96:P96),SUMIF('3 - Unternehmensangaben'!D12:K12,"&lt;0",'3 - Unternehmensangaben'!D12:K12)*0.8*-1,50000000),IF(MIN(SUM(I69:P69),SUMIF('3 - Unternehmensangaben'!D12:K12,"&lt;0",'3 - Unternehmensangaben'!D12:K12)*0.8*-1)&gt;2000000,MIN(SUM(I69:P69),SUMIF('3 - Unternehmensangaben'!D12:K12,"&lt;0",'3 - Unternehmensangaben'!D12:K12)*0.8*-1,25000000),MIN(SUM(Übersicht!I42:P42),2000000))))</f>
        <v>0</v>
      </c>
      <c r="J17" s="4" t="str">
        <f>IF(AND(MIN(SUM(I96:P96),SUMIF('3 - Unternehmensangaben'!D12:K12,"&lt;0",'3 - Unternehmensangaben'!D12:K12)*0.8*-1)&gt;25000000,'3 - Unternehmensangaben'!F15="Ja"),"EUR in der Berechnungsstufe (Stufe 4)",IF(MIN(SUM(I69:P69),SUMIF('3 - Unternehmensangaben'!D12:K12,"&lt;0",'3 - Unternehmensangaben'!D12:K12)*0.8*-1)&gt;2000000,"EUR in der Berechnungsstufe (Stufe 3)","EUR in der Berechnungsstufe (Stufe 2)"))</f>
        <v>EUR in der Berechnungsstufe (Stufe 2)</v>
      </c>
      <c r="K17" s="5"/>
      <c r="L17" s="5"/>
      <c r="M17" s="74" t="s">
        <v>1</v>
      </c>
      <c r="N17" s="6" t="str">
        <f>IF(I17&lt;=2000,"Der mögliche Energiekostenzuschuss liegt unter der betragsmäßigen Untergrenze von EUR 2.000,-","")</f>
        <v>Der mögliche Energiekostenzuschuss liegt unter der betragsmäßigen Untergrenze von EUR 2.000,-</v>
      </c>
      <c r="O17" s="5"/>
      <c r="P17" s="5"/>
      <c r="Q17" s="5"/>
      <c r="R17" s="5"/>
      <c r="S17" s="5"/>
      <c r="T17" s="5"/>
      <c r="U17" s="5"/>
      <c r="V17" s="5"/>
      <c r="W17" s="5"/>
    </row>
    <row r="18" spans="2:23" ht="18.75" x14ac:dyDescent="0.4">
      <c r="B18" s="4"/>
      <c r="C18" s="4"/>
      <c r="D18" s="4"/>
      <c r="E18" s="4"/>
      <c r="F18" s="4"/>
      <c r="G18" s="4"/>
      <c r="H18" s="4"/>
      <c r="I18" s="4"/>
      <c r="J18" s="4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</row>
    <row r="19" spans="2:23" ht="18.75" x14ac:dyDescent="0.4">
      <c r="B19" s="5" t="s">
        <v>102</v>
      </c>
      <c r="C19" s="4"/>
      <c r="D19" s="4"/>
      <c r="E19" s="4"/>
      <c r="F19" s="4"/>
      <c r="G19" s="4"/>
      <c r="H19" s="4"/>
      <c r="I19" s="4"/>
      <c r="J19" s="4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2:23" ht="18.75" x14ac:dyDescent="0.4">
      <c r="B20" s="19"/>
      <c r="C20" s="67"/>
      <c r="D20" s="67"/>
      <c r="E20" s="67"/>
      <c r="F20" s="67"/>
      <c r="G20" s="67"/>
      <c r="H20" s="67"/>
      <c r="I20" s="67"/>
      <c r="J20" s="67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</row>
    <row r="21" spans="2:23" ht="19.5" outlineLevel="1" thickBot="1" x14ac:dyDescent="0.45">
      <c r="B21" s="66" t="s">
        <v>60</v>
      </c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</row>
    <row r="22" spans="2:23" ht="18.75" outlineLevel="1" x14ac:dyDescent="0.4">
      <c r="B22" s="51" t="s">
        <v>7</v>
      </c>
      <c r="C22" s="52"/>
      <c r="D22" s="52"/>
      <c r="E22" s="52"/>
      <c r="F22" s="52"/>
      <c r="G22" s="52"/>
      <c r="H22" s="52"/>
      <c r="I22" s="53" t="s">
        <v>38</v>
      </c>
      <c r="J22" s="53" t="s">
        <v>39</v>
      </c>
      <c r="K22" s="53" t="s">
        <v>40</v>
      </c>
      <c r="L22" s="53" t="s">
        <v>41</v>
      </c>
      <c r="M22" s="53" t="s">
        <v>42</v>
      </c>
      <c r="N22" s="53" t="s">
        <v>43</v>
      </c>
      <c r="O22" s="53" t="s">
        <v>44</v>
      </c>
      <c r="P22" s="53" t="s">
        <v>45</v>
      </c>
      <c r="Q22" s="52"/>
      <c r="R22" s="54"/>
      <c r="S22" s="52"/>
      <c r="T22" s="52"/>
      <c r="U22" s="52"/>
      <c r="V22" s="52"/>
      <c r="W22" s="55"/>
    </row>
    <row r="23" spans="2:23" outlineLevel="1" x14ac:dyDescent="0.25">
      <c r="B23" s="56" t="s">
        <v>36</v>
      </c>
      <c r="C23" s="5"/>
      <c r="D23" s="5"/>
      <c r="E23" s="5"/>
      <c r="F23" s="5"/>
      <c r="G23" s="5"/>
      <c r="H23" s="5"/>
      <c r="I23" s="39">
        <f>SUMIFS('2 - Förderzeitraum'!I:I,'2 - Förderzeitraum'!$B:$B,"Zwischensumme Strom")</f>
        <v>0</v>
      </c>
      <c r="J23" s="39">
        <f>SUMIFS('2 - Förderzeitraum'!J:J,'2 - Förderzeitraum'!$B:$B,"Zwischensumme Strom")</f>
        <v>0</v>
      </c>
      <c r="K23" s="39">
        <f>SUMIFS('2 - Förderzeitraum'!K:K,'2 - Förderzeitraum'!$B:$B,"Zwischensumme Strom")</f>
        <v>0</v>
      </c>
      <c r="L23" s="39">
        <f>SUMIFS('2 - Förderzeitraum'!L:L,'2 - Förderzeitraum'!$B:$B,"Zwischensumme Strom")</f>
        <v>0</v>
      </c>
      <c r="M23" s="39">
        <f>SUMIFS('2 - Förderzeitraum'!M:M,'2 - Förderzeitraum'!$B:$B,"Zwischensumme Strom")</f>
        <v>0</v>
      </c>
      <c r="N23" s="39">
        <f>SUMIFS('2 - Förderzeitraum'!N:N,'2 - Förderzeitraum'!$B:$B,"Zwischensumme Strom")</f>
        <v>0</v>
      </c>
      <c r="O23" s="39">
        <f>SUMIFS('2 - Förderzeitraum'!O:O,'2 - Förderzeitraum'!$B:$B,"Zwischensumme Strom")</f>
        <v>0</v>
      </c>
      <c r="P23" s="39">
        <f>SUMIFS('2 - Förderzeitraum'!P:P,'2 - Förderzeitraum'!$B:$B,"Zwischensumme Strom")</f>
        <v>0</v>
      </c>
      <c r="Q23" s="5"/>
      <c r="R23" s="17"/>
      <c r="S23" s="5"/>
      <c r="T23" s="5"/>
      <c r="U23" s="5"/>
      <c r="V23" s="5"/>
      <c r="W23" s="57"/>
    </row>
    <row r="24" spans="2:23" outlineLevel="1" x14ac:dyDescent="0.25">
      <c r="B24" s="58" t="s">
        <v>35</v>
      </c>
      <c r="C24" s="44"/>
      <c r="D24" s="44"/>
      <c r="E24" s="44"/>
      <c r="F24" s="44"/>
      <c r="G24" s="44"/>
      <c r="H24" s="44"/>
      <c r="I24" s="45">
        <f>'1 - Vergleichszeitraum'!$H$14</f>
        <v>0</v>
      </c>
      <c r="J24" s="45">
        <f>'1 - Vergleichszeitraum'!$H$14</f>
        <v>0</v>
      </c>
      <c r="K24" s="45">
        <f>'1 - Vergleichszeitraum'!$H$14</f>
        <v>0</v>
      </c>
      <c r="L24" s="45">
        <f>'1 - Vergleichszeitraum'!$H$14</f>
        <v>0</v>
      </c>
      <c r="M24" s="45">
        <f>'1 - Vergleichszeitraum'!$H$14</f>
        <v>0</v>
      </c>
      <c r="N24" s="45">
        <f>'1 - Vergleichszeitraum'!$H$14</f>
        <v>0</v>
      </c>
      <c r="O24" s="45">
        <f>'1 - Vergleichszeitraum'!$H$14</f>
        <v>0</v>
      </c>
      <c r="P24" s="45">
        <f>'1 - Vergleichszeitraum'!$H$14</f>
        <v>0</v>
      </c>
      <c r="Q24" s="5"/>
      <c r="R24" s="17"/>
      <c r="S24" s="5"/>
      <c r="T24" s="5"/>
      <c r="U24" s="5"/>
      <c r="V24" s="5"/>
      <c r="W24" s="57"/>
    </row>
    <row r="25" spans="2:23" ht="15.75" outlineLevel="1" x14ac:dyDescent="0.3">
      <c r="B25" s="56" t="s">
        <v>37</v>
      </c>
      <c r="C25" s="5"/>
      <c r="D25" s="5"/>
      <c r="E25" s="5"/>
      <c r="F25" s="5"/>
      <c r="G25" s="5"/>
      <c r="H25" s="5"/>
      <c r="I25" s="39">
        <f>MAX(I23-2*I24,0)</f>
        <v>0</v>
      </c>
      <c r="J25" s="39">
        <f t="shared" ref="J25:P25" si="0">MAX(J23-2*J24,0)</f>
        <v>0</v>
      </c>
      <c r="K25" s="39">
        <f t="shared" si="0"/>
        <v>0</v>
      </c>
      <c r="L25" s="39">
        <f t="shared" si="0"/>
        <v>0</v>
      </c>
      <c r="M25" s="39">
        <f t="shared" si="0"/>
        <v>0</v>
      </c>
      <c r="N25" s="39">
        <f t="shared" si="0"/>
        <v>0</v>
      </c>
      <c r="O25" s="39">
        <f t="shared" si="0"/>
        <v>0</v>
      </c>
      <c r="P25" s="39">
        <f t="shared" si="0"/>
        <v>0</v>
      </c>
      <c r="Q25" s="7" t="s">
        <v>1</v>
      </c>
      <c r="R25" s="35" t="s">
        <v>92</v>
      </c>
      <c r="S25" s="5"/>
      <c r="T25" s="5"/>
      <c r="U25" s="5"/>
      <c r="V25" s="5"/>
      <c r="W25" s="57"/>
    </row>
    <row r="26" spans="2:23" ht="15.75" outlineLevel="1" x14ac:dyDescent="0.3">
      <c r="B26" s="56"/>
      <c r="C26" s="5"/>
      <c r="D26" s="5"/>
      <c r="E26" s="5"/>
      <c r="F26" s="5"/>
      <c r="G26" s="5"/>
      <c r="H26" s="5"/>
      <c r="I26" s="37"/>
      <c r="J26" s="37"/>
      <c r="K26" s="37"/>
      <c r="L26" s="37"/>
      <c r="M26" s="37"/>
      <c r="N26" s="37"/>
      <c r="O26" s="37"/>
      <c r="P26" s="37"/>
      <c r="Q26" s="7"/>
      <c r="R26" s="35"/>
      <c r="S26" s="5"/>
      <c r="T26" s="5"/>
      <c r="U26" s="5"/>
      <c r="V26" s="5"/>
      <c r="W26" s="57"/>
    </row>
    <row r="27" spans="2:23" ht="15.75" outlineLevel="1" x14ac:dyDescent="0.3">
      <c r="B27" s="56" t="s">
        <v>25</v>
      </c>
      <c r="C27" s="5"/>
      <c r="D27" s="5"/>
      <c r="E27" s="5"/>
      <c r="F27" s="5"/>
      <c r="G27" s="5"/>
      <c r="H27" s="5"/>
      <c r="I27" s="37">
        <f>SUMIFS('2 - Förderzeitraum'!I:I,'2 - Förderzeitraum'!$B:$B,"Stromverbrauch in kWh von 1. Februar bis 30. September 2022")</f>
        <v>0</v>
      </c>
      <c r="J27" s="37">
        <f>SUMIFS('2 - Förderzeitraum'!J:J,'2 - Förderzeitraum'!$B:$B,"Stromverbrauch in kWh von 1. Februar bis 30. September 2022")</f>
        <v>0</v>
      </c>
      <c r="K27" s="37">
        <f>SUMIFS('2 - Förderzeitraum'!K:K,'2 - Förderzeitraum'!$B:$B,"Stromverbrauch in kWh von 1. Februar bis 30. September 2022")</f>
        <v>0</v>
      </c>
      <c r="L27" s="37">
        <f>SUMIFS('2 - Förderzeitraum'!L:L,'2 - Förderzeitraum'!$B:$B,"Stromverbrauch in kWh von 1. Februar bis 30. September 2022")</f>
        <v>0</v>
      </c>
      <c r="M27" s="37">
        <f>SUMIFS('2 - Förderzeitraum'!M:M,'2 - Förderzeitraum'!$B:$B,"Stromverbrauch in kWh von 1. Februar bis 30. September 2022")</f>
        <v>0</v>
      </c>
      <c r="N27" s="37">
        <f>SUMIFS('2 - Förderzeitraum'!N:N,'2 - Förderzeitraum'!$B:$B,"Stromverbrauch in kWh von 1. Februar bis 30. September 2022")</f>
        <v>0</v>
      </c>
      <c r="O27" s="37">
        <f>SUMIFS('2 - Förderzeitraum'!O:O,'2 - Förderzeitraum'!$B:$B,"Stromverbrauch in kWh von 1. Februar bis 30. September 2022")</f>
        <v>0</v>
      </c>
      <c r="P27" s="37">
        <f>SUMIFS('2 - Förderzeitraum'!P:P,'2 - Förderzeitraum'!$B:$B,"Stromverbrauch in kWh von 1. Februar bis 30. September 2022")</f>
        <v>0</v>
      </c>
      <c r="Q27" s="7"/>
      <c r="R27" s="35"/>
      <c r="S27" s="5"/>
      <c r="T27" s="5"/>
      <c r="U27" s="5"/>
      <c r="V27" s="5"/>
      <c r="W27" s="57"/>
    </row>
    <row r="28" spans="2:23" outlineLevel="1" x14ac:dyDescent="0.25">
      <c r="B28" s="58" t="s">
        <v>24</v>
      </c>
      <c r="C28" s="44"/>
      <c r="D28" s="44"/>
      <c r="E28" s="44"/>
      <c r="F28" s="44"/>
      <c r="G28" s="44"/>
      <c r="H28" s="46">
        <f>SUM(I28:P28)</f>
        <v>0</v>
      </c>
      <c r="I28" s="47">
        <f>SUMIFS('1 - Vergleichszeitraum'!I:I,'1 - Vergleichszeitraum'!$B:$B,"Stromverbrauch in kWh von 1. Februar bis 30. September 2021")</f>
        <v>0</v>
      </c>
      <c r="J28" s="47">
        <f>SUMIFS('1 - Vergleichszeitraum'!J:J,'1 - Vergleichszeitraum'!$B:$B,"Stromverbrauch in kWh von 1. Februar bis 30. September 2021")</f>
        <v>0</v>
      </c>
      <c r="K28" s="47">
        <f>SUMIFS('1 - Vergleichszeitraum'!K:K,'1 - Vergleichszeitraum'!$B:$B,"Stromverbrauch in kWh von 1. Februar bis 30. September 2021")</f>
        <v>0</v>
      </c>
      <c r="L28" s="47">
        <f>SUMIFS('1 - Vergleichszeitraum'!L:L,'1 - Vergleichszeitraum'!$B:$B,"Stromverbrauch in kWh von 1. Februar bis 30. September 2021")</f>
        <v>0</v>
      </c>
      <c r="M28" s="47">
        <f>SUMIFS('1 - Vergleichszeitraum'!M:M,'1 - Vergleichszeitraum'!$B:$B,"Stromverbrauch in kWh von 1. Februar bis 30. September 2021")</f>
        <v>0</v>
      </c>
      <c r="N28" s="47">
        <f>SUMIFS('1 - Vergleichszeitraum'!N:N,'1 - Vergleichszeitraum'!$B:$B,"Stromverbrauch in kWh von 1. Februar bis 30. September 2021")</f>
        <v>0</v>
      </c>
      <c r="O28" s="47">
        <f>SUMIFS('1 - Vergleichszeitraum'!O:O,'1 - Vergleichszeitraum'!$B:$B,"Stromverbrauch in kWh von 1. Februar bis 30. September 2021")</f>
        <v>0</v>
      </c>
      <c r="P28" s="47">
        <f>SUMIFS('1 - Vergleichszeitraum'!P:P,'1 - Vergleichszeitraum'!$B:$B,"Stromverbrauch in kWh von 1. Februar bis 30. September 2021")</f>
        <v>0</v>
      </c>
      <c r="Q28" s="5"/>
      <c r="R28" s="5"/>
      <c r="S28" s="5"/>
      <c r="T28" s="5"/>
      <c r="U28" s="5"/>
      <c r="V28" s="5"/>
      <c r="W28" s="57"/>
    </row>
    <row r="29" spans="2:23" ht="15.75" outlineLevel="1" x14ac:dyDescent="0.3">
      <c r="B29" s="56" t="s">
        <v>26</v>
      </c>
      <c r="C29" s="5"/>
      <c r="D29" s="5"/>
      <c r="E29" s="5"/>
      <c r="F29" s="5"/>
      <c r="G29" s="5"/>
      <c r="H29" s="5"/>
      <c r="I29" s="37">
        <f>MIN(I27,I28*0.7)</f>
        <v>0</v>
      </c>
      <c r="J29" s="37">
        <f t="shared" ref="J29:P29" si="1">MIN(J27,J28*0.7)</f>
        <v>0</v>
      </c>
      <c r="K29" s="37">
        <f>MIN(K27,K28*0.7)</f>
        <v>0</v>
      </c>
      <c r="L29" s="37">
        <f t="shared" si="1"/>
        <v>0</v>
      </c>
      <c r="M29" s="37">
        <f t="shared" si="1"/>
        <v>0</v>
      </c>
      <c r="N29" s="37">
        <f t="shared" si="1"/>
        <v>0</v>
      </c>
      <c r="O29" s="37">
        <f t="shared" si="1"/>
        <v>0</v>
      </c>
      <c r="P29" s="37">
        <f t="shared" si="1"/>
        <v>0</v>
      </c>
      <c r="Q29" s="7" t="s">
        <v>1</v>
      </c>
      <c r="R29" s="35" t="s">
        <v>93</v>
      </c>
      <c r="S29" s="5"/>
      <c r="T29" s="5"/>
      <c r="U29" s="5"/>
      <c r="V29" s="5"/>
      <c r="W29" s="57"/>
    </row>
    <row r="30" spans="2:23" outlineLevel="1" x14ac:dyDescent="0.25">
      <c r="B30" s="56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7"/>
    </row>
    <row r="31" spans="2:23" ht="18.75" outlineLevel="1" x14ac:dyDescent="0.4">
      <c r="B31" s="60" t="s">
        <v>8</v>
      </c>
      <c r="C31" s="5"/>
      <c r="D31" s="5"/>
      <c r="E31" s="5"/>
      <c r="F31" s="5"/>
      <c r="G31" s="5"/>
      <c r="H31" s="5"/>
      <c r="I31" s="43" t="s">
        <v>38</v>
      </c>
      <c r="J31" s="43" t="s">
        <v>39</v>
      </c>
      <c r="K31" s="43" t="s">
        <v>40</v>
      </c>
      <c r="L31" s="43" t="s">
        <v>41</v>
      </c>
      <c r="M31" s="43" t="s">
        <v>42</v>
      </c>
      <c r="N31" s="43" t="s">
        <v>43</v>
      </c>
      <c r="O31" s="43" t="s">
        <v>44</v>
      </c>
      <c r="P31" s="43" t="s">
        <v>45</v>
      </c>
      <c r="Q31" s="5"/>
      <c r="R31" s="17"/>
      <c r="S31" s="5"/>
      <c r="T31" s="5"/>
      <c r="U31" s="5"/>
      <c r="V31" s="5"/>
      <c r="W31" s="57"/>
    </row>
    <row r="32" spans="2:23" outlineLevel="1" x14ac:dyDescent="0.25">
      <c r="B32" s="56" t="s">
        <v>36</v>
      </c>
      <c r="C32" s="5"/>
      <c r="D32" s="5"/>
      <c r="E32" s="5"/>
      <c r="F32" s="5"/>
      <c r="G32" s="5"/>
      <c r="H32" s="5"/>
      <c r="I32" s="39">
        <f>SUMIFS('2 - Förderzeitraum'!I:I,'2 - Förderzeitraum'!$B:$B,"Zwischensumme Erdgas")</f>
        <v>0</v>
      </c>
      <c r="J32" s="39">
        <f>SUMIFS('2 - Förderzeitraum'!J:J,'2 - Förderzeitraum'!$B:$B,"Zwischensumme Erdgas")</f>
        <v>0</v>
      </c>
      <c r="K32" s="39">
        <f>SUMIFS('2 - Förderzeitraum'!K:K,'2 - Förderzeitraum'!$B:$B,"Zwischensumme Erdgas")</f>
        <v>0</v>
      </c>
      <c r="L32" s="39">
        <f>SUMIFS('2 - Förderzeitraum'!L:L,'2 - Förderzeitraum'!$B:$B,"Zwischensumme Erdgas")</f>
        <v>0</v>
      </c>
      <c r="M32" s="39">
        <f>SUMIFS('2 - Förderzeitraum'!M:M,'2 - Förderzeitraum'!$B:$B,"Zwischensumme Erdgas")</f>
        <v>0</v>
      </c>
      <c r="N32" s="39">
        <f>SUMIFS('2 - Förderzeitraum'!N:N,'2 - Förderzeitraum'!$B:$B,"Zwischensumme Erdgas")</f>
        <v>0</v>
      </c>
      <c r="O32" s="39">
        <f>SUMIFS('2 - Förderzeitraum'!O:O,'2 - Förderzeitraum'!$B:$B,"Zwischensumme Erdgas")</f>
        <v>0</v>
      </c>
      <c r="P32" s="39">
        <f>SUMIFS('2 - Förderzeitraum'!P:P,'2 - Förderzeitraum'!$B:$B,"Zwischensumme Erdgas")</f>
        <v>0</v>
      </c>
      <c r="Q32" s="5"/>
      <c r="R32" s="17"/>
      <c r="S32" s="5"/>
      <c r="T32" s="5"/>
      <c r="U32" s="5"/>
      <c r="V32" s="5"/>
      <c r="W32" s="57"/>
    </row>
    <row r="33" spans="2:23" outlineLevel="1" x14ac:dyDescent="0.25">
      <c r="B33" s="58" t="s">
        <v>35</v>
      </c>
      <c r="C33" s="44"/>
      <c r="D33" s="44"/>
      <c r="E33" s="44"/>
      <c r="F33" s="44"/>
      <c r="G33" s="44"/>
      <c r="H33" s="44"/>
      <c r="I33" s="45">
        <f>'1 - Vergleichszeitraum'!$H$19</f>
        <v>0</v>
      </c>
      <c r="J33" s="45">
        <f>'1 - Vergleichszeitraum'!$H$19</f>
        <v>0</v>
      </c>
      <c r="K33" s="45">
        <f>'1 - Vergleichszeitraum'!$H$19</f>
        <v>0</v>
      </c>
      <c r="L33" s="45">
        <f>'1 - Vergleichszeitraum'!$H$19</f>
        <v>0</v>
      </c>
      <c r="M33" s="45">
        <f>'1 - Vergleichszeitraum'!$H$19</f>
        <v>0</v>
      </c>
      <c r="N33" s="45">
        <f>'1 - Vergleichszeitraum'!$H$19</f>
        <v>0</v>
      </c>
      <c r="O33" s="45">
        <f>'1 - Vergleichszeitraum'!$H$19</f>
        <v>0</v>
      </c>
      <c r="P33" s="45">
        <f>'1 - Vergleichszeitraum'!$H$19</f>
        <v>0</v>
      </c>
      <c r="Q33" s="5"/>
      <c r="R33" s="17"/>
      <c r="S33" s="5"/>
      <c r="T33" s="5"/>
      <c r="U33" s="5"/>
      <c r="V33" s="5"/>
      <c r="W33" s="57"/>
    </row>
    <row r="34" spans="2:23" ht="15.75" outlineLevel="1" x14ac:dyDescent="0.3">
      <c r="B34" s="56" t="s">
        <v>37</v>
      </c>
      <c r="C34" s="5"/>
      <c r="D34" s="5"/>
      <c r="E34" s="5"/>
      <c r="F34" s="5"/>
      <c r="G34" s="5"/>
      <c r="H34" s="5"/>
      <c r="I34" s="39">
        <f>MAX(I32-2*I33,0)</f>
        <v>0</v>
      </c>
      <c r="J34" s="39">
        <f t="shared" ref="J34" si="2">MAX(J32-2*J33,0)</f>
        <v>0</v>
      </c>
      <c r="K34" s="39">
        <f t="shared" ref="K34" si="3">MAX(K32-2*K33,0)</f>
        <v>0</v>
      </c>
      <c r="L34" s="39">
        <f t="shared" ref="L34" si="4">MAX(L32-2*L33,0)</f>
        <v>0</v>
      </c>
      <c r="M34" s="39">
        <f t="shared" ref="M34" si="5">MAX(M32-2*M33,0)</f>
        <v>0</v>
      </c>
      <c r="N34" s="39">
        <f t="shared" ref="N34" si="6">MAX(N32-2*N33,0)</f>
        <v>0</v>
      </c>
      <c r="O34" s="39">
        <f t="shared" ref="O34" si="7">MAX(O32-2*O33,0)</f>
        <v>0</v>
      </c>
      <c r="P34" s="39">
        <f t="shared" ref="P34" si="8">MAX(P32-2*P33,0)</f>
        <v>0</v>
      </c>
      <c r="Q34" s="7" t="s">
        <v>1</v>
      </c>
      <c r="R34" s="35" t="s">
        <v>92</v>
      </c>
      <c r="S34" s="5"/>
      <c r="T34" s="5"/>
      <c r="U34" s="5"/>
      <c r="V34" s="5"/>
      <c r="W34" s="57"/>
    </row>
    <row r="35" spans="2:23" ht="15.75" outlineLevel="1" x14ac:dyDescent="0.3">
      <c r="B35" s="56"/>
      <c r="C35" s="5"/>
      <c r="D35" s="5"/>
      <c r="E35" s="5"/>
      <c r="F35" s="5"/>
      <c r="G35" s="5"/>
      <c r="H35" s="5"/>
      <c r="I35" s="37"/>
      <c r="J35" s="37"/>
      <c r="K35" s="37"/>
      <c r="L35" s="37"/>
      <c r="M35" s="37"/>
      <c r="N35" s="37"/>
      <c r="O35" s="37"/>
      <c r="P35" s="37"/>
      <c r="Q35" s="7"/>
      <c r="R35" s="35"/>
      <c r="S35" s="5"/>
      <c r="T35" s="5"/>
      <c r="U35" s="5"/>
      <c r="V35" s="5"/>
      <c r="W35" s="57"/>
    </row>
    <row r="36" spans="2:23" ht="15.75" outlineLevel="1" x14ac:dyDescent="0.3">
      <c r="B36" s="56" t="s">
        <v>28</v>
      </c>
      <c r="C36" s="5"/>
      <c r="D36" s="5"/>
      <c r="E36" s="5"/>
      <c r="F36" s="5"/>
      <c r="G36" s="5"/>
      <c r="H36" s="5"/>
      <c r="I36" s="37">
        <f>SUMIFS('2 - Förderzeitraum'!I:I,'2 - Förderzeitraum'!$B:$B,"Erdgasverbrauch in kWh von 1. Februar bis 30. September 2022")</f>
        <v>0</v>
      </c>
      <c r="J36" s="37">
        <f>SUMIFS('2 - Förderzeitraum'!J:J,'2 - Förderzeitraum'!$B:$B,"Erdgasverbrauch in kWh von 1. Februar bis 30. September 2022")</f>
        <v>0</v>
      </c>
      <c r="K36" s="37">
        <f>SUMIFS('2 - Förderzeitraum'!K:K,'2 - Förderzeitraum'!$B:$B,"Erdgasverbrauch in kWh von 1. Februar bis 30. September 2022")</f>
        <v>0</v>
      </c>
      <c r="L36" s="37">
        <f>SUMIFS('2 - Förderzeitraum'!L:L,'2 - Förderzeitraum'!$B:$B,"Erdgasverbrauch in kWh von 1. Februar bis 30. September 2022")</f>
        <v>0</v>
      </c>
      <c r="M36" s="37">
        <f>SUMIFS('2 - Förderzeitraum'!M:M,'2 - Förderzeitraum'!$B:$B,"Erdgasverbrauch in kWh von 1. Februar bis 30. September 2022")</f>
        <v>0</v>
      </c>
      <c r="N36" s="37">
        <f>SUMIFS('2 - Förderzeitraum'!N:N,'2 - Förderzeitraum'!$B:$B,"Erdgasverbrauch in kWh von 1. Februar bis 30. September 2022")</f>
        <v>0</v>
      </c>
      <c r="O36" s="37">
        <f>SUMIFS('2 - Förderzeitraum'!O:O,'2 - Förderzeitraum'!$B:$B,"Erdgasverbrauch in kWh von 1. Februar bis 30. September 2022")</f>
        <v>0</v>
      </c>
      <c r="P36" s="37">
        <f>SUMIFS('2 - Förderzeitraum'!P:P,'2 - Förderzeitraum'!$B:$B,"Erdgasverbrauch in kWh von 1. Februar bis 30. September 2022")</f>
        <v>0</v>
      </c>
      <c r="Q36" s="7"/>
      <c r="R36" s="35"/>
      <c r="S36" s="5"/>
      <c r="T36" s="5"/>
      <c r="U36" s="5"/>
      <c r="V36" s="5"/>
      <c r="W36" s="57"/>
    </row>
    <row r="37" spans="2:23" outlineLevel="1" x14ac:dyDescent="0.25">
      <c r="B37" s="58" t="s">
        <v>29</v>
      </c>
      <c r="C37" s="44"/>
      <c r="D37" s="44"/>
      <c r="E37" s="44"/>
      <c r="F37" s="44"/>
      <c r="G37" s="44"/>
      <c r="H37" s="46">
        <f>SUM(I37:P37)</f>
        <v>0</v>
      </c>
      <c r="I37" s="47">
        <f>SUMIFS('1 - Vergleichszeitraum'!I:I,'1 - Vergleichszeitraum'!$B:$B,"Erdgasverbrauch in kWh von 1. Februar bis 30. September 2021")</f>
        <v>0</v>
      </c>
      <c r="J37" s="47">
        <f>SUMIFS('1 - Vergleichszeitraum'!J:J,'1 - Vergleichszeitraum'!$B:$B,"Erdgasverbrauch in kWh von 1. Februar bis 30. September 2021")</f>
        <v>0</v>
      </c>
      <c r="K37" s="47">
        <f>SUMIFS('1 - Vergleichszeitraum'!K:K,'1 - Vergleichszeitraum'!$B:$B,"Erdgasverbrauch in kWh von 1. Februar bis 30. September 2021")</f>
        <v>0</v>
      </c>
      <c r="L37" s="47">
        <f>SUMIFS('1 - Vergleichszeitraum'!L:L,'1 - Vergleichszeitraum'!$B:$B,"Erdgasverbrauch in kWh von 1. Februar bis 30. September 2021")</f>
        <v>0</v>
      </c>
      <c r="M37" s="47">
        <f>SUMIFS('1 - Vergleichszeitraum'!M:M,'1 - Vergleichszeitraum'!$B:$B,"Erdgasverbrauch in kWh von 1. Februar bis 30. September 2021")</f>
        <v>0</v>
      </c>
      <c r="N37" s="47">
        <f>SUMIFS('1 - Vergleichszeitraum'!N:N,'1 - Vergleichszeitraum'!$B:$B,"Erdgasverbrauch in kWh von 1. Februar bis 30. September 2021")</f>
        <v>0</v>
      </c>
      <c r="O37" s="47">
        <f>SUMIFS('1 - Vergleichszeitraum'!O:O,'1 - Vergleichszeitraum'!$B:$B,"Erdgasverbrauch in kWh von 1. Februar bis 30. September 2021")</f>
        <v>0</v>
      </c>
      <c r="P37" s="47">
        <f>SUMIFS('1 - Vergleichszeitraum'!P:P,'1 - Vergleichszeitraum'!$B:$B,"Erdgasverbrauch in kWh von 1. Februar bis 30. September 2021")</f>
        <v>0</v>
      </c>
      <c r="Q37" s="5"/>
      <c r="R37" s="5"/>
      <c r="S37" s="5"/>
      <c r="T37" s="5"/>
      <c r="U37" s="5"/>
      <c r="V37" s="5"/>
      <c r="W37" s="57"/>
    </row>
    <row r="38" spans="2:23" ht="15.75" outlineLevel="1" x14ac:dyDescent="0.3">
      <c r="B38" s="56" t="s">
        <v>63</v>
      </c>
      <c r="C38" s="5"/>
      <c r="D38" s="5"/>
      <c r="E38" s="5"/>
      <c r="F38" s="5"/>
      <c r="G38" s="5"/>
      <c r="H38" s="5"/>
      <c r="I38" s="37">
        <f>MIN(I36,I37*0.7)</f>
        <v>0</v>
      </c>
      <c r="J38" s="37">
        <f t="shared" ref="J38" si="9">MIN(J36,J37*0.7)</f>
        <v>0</v>
      </c>
      <c r="K38" s="37">
        <f t="shared" ref="K38" si="10">MIN(K36,K37*0.7)</f>
        <v>0</v>
      </c>
      <c r="L38" s="37">
        <f t="shared" ref="L38" si="11">MIN(L36,L37*0.7)</f>
        <v>0</v>
      </c>
      <c r="M38" s="37">
        <f t="shared" ref="M38" si="12">MIN(M36,M37*0.7)</f>
        <v>0</v>
      </c>
      <c r="N38" s="37">
        <f t="shared" ref="N38" si="13">MIN(N36,N37*0.7)</f>
        <v>0</v>
      </c>
      <c r="O38" s="37">
        <f t="shared" ref="O38" si="14">MIN(O36,O37*0.7)</f>
        <v>0</v>
      </c>
      <c r="P38" s="37">
        <f t="shared" ref="P38" si="15">MIN(P36,P37*0.7)</f>
        <v>0</v>
      </c>
      <c r="Q38" s="7" t="s">
        <v>1</v>
      </c>
      <c r="R38" s="35" t="s">
        <v>93</v>
      </c>
      <c r="S38" s="5"/>
      <c r="T38" s="5"/>
      <c r="U38" s="5"/>
      <c r="V38" s="5"/>
      <c r="W38" s="57"/>
    </row>
    <row r="39" spans="2:23" ht="15.75" outlineLevel="1" x14ac:dyDescent="0.3">
      <c r="B39" s="56"/>
      <c r="C39" s="5"/>
      <c r="D39" s="5"/>
      <c r="E39" s="5"/>
      <c r="F39" s="5"/>
      <c r="G39" s="5"/>
      <c r="H39" s="5"/>
      <c r="I39" s="37"/>
      <c r="J39" s="37"/>
      <c r="K39" s="37"/>
      <c r="L39" s="37"/>
      <c r="M39" s="37"/>
      <c r="N39" s="37"/>
      <c r="O39" s="37"/>
      <c r="P39" s="37"/>
      <c r="Q39" s="7"/>
      <c r="R39" s="35"/>
      <c r="S39" s="5"/>
      <c r="T39" s="5"/>
      <c r="U39" s="5"/>
      <c r="V39" s="5"/>
      <c r="W39" s="57"/>
    </row>
    <row r="40" spans="2:23" ht="15.75" outlineLevel="1" x14ac:dyDescent="0.3">
      <c r="B40" s="56" t="s">
        <v>30</v>
      </c>
      <c r="C40" s="5"/>
      <c r="D40" s="5"/>
      <c r="E40" s="5"/>
      <c r="F40" s="5"/>
      <c r="G40" s="5"/>
      <c r="H40" s="5"/>
      <c r="I40" s="48">
        <f t="shared" ref="I40:P40" si="16">I25*I29*0.3</f>
        <v>0</v>
      </c>
      <c r="J40" s="48">
        <f t="shared" si="16"/>
        <v>0</v>
      </c>
      <c r="K40" s="48">
        <f t="shared" si="16"/>
        <v>0</v>
      </c>
      <c r="L40" s="48">
        <f t="shared" si="16"/>
        <v>0</v>
      </c>
      <c r="M40" s="48">
        <f t="shared" si="16"/>
        <v>0</v>
      </c>
      <c r="N40" s="48">
        <f t="shared" si="16"/>
        <v>0</v>
      </c>
      <c r="O40" s="48">
        <f t="shared" si="16"/>
        <v>0</v>
      </c>
      <c r="P40" s="48">
        <f t="shared" si="16"/>
        <v>0</v>
      </c>
      <c r="Q40" s="7" t="s">
        <v>1</v>
      </c>
      <c r="R40" s="35" t="s">
        <v>46</v>
      </c>
      <c r="S40" s="5"/>
      <c r="T40" s="5"/>
      <c r="U40" s="5"/>
      <c r="V40" s="5"/>
      <c r="W40" s="57"/>
    </row>
    <row r="41" spans="2:23" ht="18.75" outlineLevel="1" x14ac:dyDescent="0.4">
      <c r="B41" s="58" t="s">
        <v>31</v>
      </c>
      <c r="C41" s="69"/>
      <c r="D41" s="69"/>
      <c r="E41" s="69"/>
      <c r="F41" s="69"/>
      <c r="G41" s="69"/>
      <c r="H41" s="69"/>
      <c r="I41" s="68">
        <f t="shared" ref="I41:P41" si="17">I34*I38*0.3</f>
        <v>0</v>
      </c>
      <c r="J41" s="68">
        <f t="shared" si="17"/>
        <v>0</v>
      </c>
      <c r="K41" s="68">
        <f t="shared" si="17"/>
        <v>0</v>
      </c>
      <c r="L41" s="68">
        <f t="shared" si="17"/>
        <v>0</v>
      </c>
      <c r="M41" s="68">
        <f t="shared" si="17"/>
        <v>0</v>
      </c>
      <c r="N41" s="68">
        <f t="shared" si="17"/>
        <v>0</v>
      </c>
      <c r="O41" s="68">
        <f t="shared" si="17"/>
        <v>0</v>
      </c>
      <c r="P41" s="68">
        <f t="shared" si="17"/>
        <v>0</v>
      </c>
      <c r="Q41" s="7" t="s">
        <v>1</v>
      </c>
      <c r="R41" s="35" t="s">
        <v>46</v>
      </c>
      <c r="S41" s="5"/>
      <c r="T41" s="5"/>
      <c r="U41" s="5"/>
      <c r="V41" s="5"/>
      <c r="W41" s="57"/>
    </row>
    <row r="42" spans="2:23" ht="19.5" outlineLevel="1" thickBot="1" x14ac:dyDescent="0.45">
      <c r="B42" s="61" t="s">
        <v>59</v>
      </c>
      <c r="C42" s="9"/>
      <c r="D42" s="9"/>
      <c r="E42" s="9"/>
      <c r="F42" s="9"/>
      <c r="G42" s="9"/>
      <c r="H42" s="9"/>
      <c r="I42" s="70">
        <f>SUM(I40:I41)</f>
        <v>0</v>
      </c>
      <c r="J42" s="70">
        <f t="shared" ref="J42:P42" si="18">SUM(J40:J41)</f>
        <v>0</v>
      </c>
      <c r="K42" s="70">
        <f t="shared" si="18"/>
        <v>0</v>
      </c>
      <c r="L42" s="70">
        <f t="shared" si="18"/>
        <v>0</v>
      </c>
      <c r="M42" s="70">
        <f t="shared" si="18"/>
        <v>0</v>
      </c>
      <c r="N42" s="70">
        <f t="shared" si="18"/>
        <v>0</v>
      </c>
      <c r="O42" s="70">
        <f t="shared" si="18"/>
        <v>0</v>
      </c>
      <c r="P42" s="70">
        <f t="shared" si="18"/>
        <v>0</v>
      </c>
      <c r="Q42" s="9"/>
      <c r="R42" s="9"/>
      <c r="S42" s="9"/>
      <c r="T42" s="9"/>
      <c r="U42" s="9"/>
      <c r="V42" s="9"/>
      <c r="W42" s="62"/>
    </row>
    <row r="43" spans="2:23" outlineLevel="1" x14ac:dyDescent="0.25"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</row>
    <row r="44" spans="2:23" ht="19.5" outlineLevel="1" thickBot="1" x14ac:dyDescent="0.45">
      <c r="B44" s="66" t="s">
        <v>61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</row>
    <row r="45" spans="2:23" ht="18.75" outlineLevel="1" x14ac:dyDescent="0.4">
      <c r="B45" s="51" t="s">
        <v>7</v>
      </c>
      <c r="C45" s="52"/>
      <c r="D45" s="52"/>
      <c r="E45" s="52"/>
      <c r="F45" s="52"/>
      <c r="G45" s="52"/>
      <c r="H45" s="52"/>
      <c r="I45" s="53" t="s">
        <v>38</v>
      </c>
      <c r="J45" s="53" t="s">
        <v>39</v>
      </c>
      <c r="K45" s="53" t="s">
        <v>40</v>
      </c>
      <c r="L45" s="53" t="s">
        <v>41</v>
      </c>
      <c r="M45" s="53" t="s">
        <v>42</v>
      </c>
      <c r="N45" s="53" t="s">
        <v>43</v>
      </c>
      <c r="O45" s="53" t="s">
        <v>44</v>
      </c>
      <c r="P45" s="53" t="s">
        <v>45</v>
      </c>
      <c r="Q45" s="52"/>
      <c r="R45" s="54"/>
      <c r="S45" s="52"/>
      <c r="T45" s="52"/>
      <c r="U45" s="52"/>
      <c r="V45" s="52"/>
      <c r="W45" s="55"/>
    </row>
    <row r="46" spans="2:23" outlineLevel="1" x14ac:dyDescent="0.25">
      <c r="B46" s="56" t="s">
        <v>36</v>
      </c>
      <c r="C46" s="5"/>
      <c r="D46" s="5"/>
      <c r="E46" s="5"/>
      <c r="F46" s="5"/>
      <c r="G46" s="5"/>
      <c r="H46" s="5"/>
      <c r="I46" s="39">
        <f>SUMIFS('2 - Förderzeitraum'!I:I,'2 - Förderzeitraum'!$B:$B,"Zwischensumme Strom")</f>
        <v>0</v>
      </c>
      <c r="J46" s="39">
        <f>SUMIFS('2 - Förderzeitraum'!J:J,'2 - Förderzeitraum'!$B:$B,"Zwischensumme Strom")</f>
        <v>0</v>
      </c>
      <c r="K46" s="39">
        <f>SUMIFS('2 - Förderzeitraum'!K:K,'2 - Förderzeitraum'!$B:$B,"Zwischensumme Strom")</f>
        <v>0</v>
      </c>
      <c r="L46" s="39">
        <f>SUMIFS('2 - Förderzeitraum'!L:L,'2 - Förderzeitraum'!$B:$B,"Zwischensumme Strom")</f>
        <v>0</v>
      </c>
      <c r="M46" s="39">
        <f>SUMIFS('2 - Förderzeitraum'!M:M,'2 - Förderzeitraum'!$B:$B,"Zwischensumme Strom")</f>
        <v>0</v>
      </c>
      <c r="N46" s="39">
        <f>SUMIFS('2 - Förderzeitraum'!N:N,'2 - Förderzeitraum'!$B:$B,"Zwischensumme Strom")</f>
        <v>0</v>
      </c>
      <c r="O46" s="39">
        <f>SUMIFS('2 - Förderzeitraum'!O:O,'2 - Förderzeitraum'!$B:$B,"Zwischensumme Strom")</f>
        <v>0</v>
      </c>
      <c r="P46" s="39">
        <f>SUMIFS('2 - Förderzeitraum'!P:P,'2 - Förderzeitraum'!$B:$B,"Zwischensumme Strom")</f>
        <v>0</v>
      </c>
      <c r="Q46" s="5"/>
      <c r="R46" s="17"/>
      <c r="S46" s="5"/>
      <c r="T46" s="5"/>
      <c r="U46" s="5"/>
      <c r="V46" s="5"/>
      <c r="W46" s="57"/>
    </row>
    <row r="47" spans="2:23" outlineLevel="1" x14ac:dyDescent="0.25">
      <c r="B47" s="58" t="s">
        <v>35</v>
      </c>
      <c r="C47" s="44"/>
      <c r="D47" s="44"/>
      <c r="E47" s="44"/>
      <c r="F47" s="44"/>
      <c r="G47" s="44"/>
      <c r="H47" s="44"/>
      <c r="I47" s="45">
        <f>'1 - Vergleichszeitraum'!$H$14</f>
        <v>0</v>
      </c>
      <c r="J47" s="45">
        <f>'1 - Vergleichszeitraum'!$H$14</f>
        <v>0</v>
      </c>
      <c r="K47" s="45">
        <f>'1 - Vergleichszeitraum'!$H$14</f>
        <v>0</v>
      </c>
      <c r="L47" s="45">
        <f>'1 - Vergleichszeitraum'!$H$14</f>
        <v>0</v>
      </c>
      <c r="M47" s="45">
        <f>'1 - Vergleichszeitraum'!$H$14</f>
        <v>0</v>
      </c>
      <c r="N47" s="45">
        <f>'1 - Vergleichszeitraum'!$H$14</f>
        <v>0</v>
      </c>
      <c r="O47" s="45">
        <f>'1 - Vergleichszeitraum'!$H$14</f>
        <v>0</v>
      </c>
      <c r="P47" s="45">
        <f>'1 - Vergleichszeitraum'!$H$14</f>
        <v>0</v>
      </c>
      <c r="Q47" s="5"/>
      <c r="R47" s="17"/>
      <c r="S47" s="5"/>
      <c r="T47" s="5"/>
      <c r="U47" s="5"/>
      <c r="V47" s="5"/>
      <c r="W47" s="57"/>
    </row>
    <row r="48" spans="2:23" ht="15.75" outlineLevel="1" x14ac:dyDescent="0.3">
      <c r="B48" s="56" t="s">
        <v>37</v>
      </c>
      <c r="C48" s="5"/>
      <c r="D48" s="5"/>
      <c r="E48" s="5"/>
      <c r="F48" s="5"/>
      <c r="G48" s="5"/>
      <c r="H48" s="5"/>
      <c r="I48" s="39">
        <f>MAX(I46-2*I47,0)</f>
        <v>0</v>
      </c>
      <c r="J48" s="39">
        <f t="shared" ref="J48" si="19">MAX(J46-2*J47,0)</f>
        <v>0</v>
      </c>
      <c r="K48" s="39">
        <f t="shared" ref="K48" si="20">MAX(K46-2*K47,0)</f>
        <v>0</v>
      </c>
      <c r="L48" s="39">
        <f t="shared" ref="L48" si="21">MAX(L46-2*L47,0)</f>
        <v>0</v>
      </c>
      <c r="M48" s="39">
        <f t="shared" ref="M48" si="22">MAX(M46-2*M47,0)</f>
        <v>0</v>
      </c>
      <c r="N48" s="39">
        <f t="shared" ref="N48" si="23">MAX(N46-2*N47,0)</f>
        <v>0</v>
      </c>
      <c r="O48" s="39">
        <f t="shared" ref="O48" si="24">MAX(O46-2*O47,0)</f>
        <v>0</v>
      </c>
      <c r="P48" s="39">
        <f t="shared" ref="P48" si="25">MAX(P46-2*P47,0)</f>
        <v>0</v>
      </c>
      <c r="Q48" s="7" t="s">
        <v>1</v>
      </c>
      <c r="R48" s="35" t="s">
        <v>92</v>
      </c>
      <c r="S48" s="5"/>
      <c r="T48" s="5"/>
      <c r="U48" s="5"/>
      <c r="V48" s="5"/>
      <c r="W48" s="57"/>
    </row>
    <row r="49" spans="2:23" ht="15.75" outlineLevel="1" x14ac:dyDescent="0.3">
      <c r="B49" s="56"/>
      <c r="C49" s="5"/>
      <c r="D49" s="5"/>
      <c r="E49" s="5"/>
      <c r="F49" s="5"/>
      <c r="G49" s="5"/>
      <c r="H49" s="5"/>
      <c r="I49" s="37"/>
      <c r="J49" s="37"/>
      <c r="K49" s="37"/>
      <c r="L49" s="37"/>
      <c r="M49" s="37"/>
      <c r="N49" s="37"/>
      <c r="O49" s="37"/>
      <c r="P49" s="37"/>
      <c r="Q49" s="7"/>
      <c r="R49" s="35"/>
      <c r="S49" s="5"/>
      <c r="T49" s="5"/>
      <c r="U49" s="5"/>
      <c r="V49" s="5"/>
      <c r="W49" s="57"/>
    </row>
    <row r="50" spans="2:23" ht="15.75" outlineLevel="1" x14ac:dyDescent="0.3">
      <c r="B50" s="56" t="s">
        <v>25</v>
      </c>
      <c r="C50" s="5"/>
      <c r="D50" s="5"/>
      <c r="E50" s="5"/>
      <c r="F50" s="5"/>
      <c r="G50" s="5"/>
      <c r="H50" s="5"/>
      <c r="I50" s="37">
        <f>SUMIFS('2 - Förderzeitraum'!I:I,'2 - Förderzeitraum'!$B:$B,"Stromverbrauch in kWh von 1. Februar bis 30. September 2022")</f>
        <v>0</v>
      </c>
      <c r="J50" s="37">
        <f>SUMIFS('2 - Förderzeitraum'!J:J,'2 - Förderzeitraum'!$B:$B,"Stromverbrauch in kWh von 1. Februar bis 30. September 2022")</f>
        <v>0</v>
      </c>
      <c r="K50" s="37">
        <f>SUMIFS('2 - Förderzeitraum'!K:K,'2 - Förderzeitraum'!$B:$B,"Stromverbrauch in kWh von 1. Februar bis 30. September 2022")</f>
        <v>0</v>
      </c>
      <c r="L50" s="37">
        <f>SUMIFS('2 - Förderzeitraum'!L:L,'2 - Förderzeitraum'!$B:$B,"Stromverbrauch in kWh von 1. Februar bis 30. September 2022")</f>
        <v>0</v>
      </c>
      <c r="M50" s="37">
        <f>SUMIFS('2 - Förderzeitraum'!M:M,'2 - Förderzeitraum'!$B:$B,"Stromverbrauch in kWh von 1. Februar bis 30. September 2022")</f>
        <v>0</v>
      </c>
      <c r="N50" s="37">
        <f>SUMIFS('2 - Förderzeitraum'!N:N,'2 - Förderzeitraum'!$B:$B,"Stromverbrauch in kWh von 1. Februar bis 30. September 2022")</f>
        <v>0</v>
      </c>
      <c r="O50" s="37">
        <f>SUMIFS('2 - Förderzeitraum'!O:O,'2 - Förderzeitraum'!$B:$B,"Stromverbrauch in kWh von 1. Februar bis 30. September 2022")</f>
        <v>0</v>
      </c>
      <c r="P50" s="37">
        <f>SUMIFS('2 - Förderzeitraum'!P:P,'2 - Förderzeitraum'!$B:$B,"Stromverbrauch in kWh von 1. Februar bis 30. September 2022")</f>
        <v>0</v>
      </c>
      <c r="Q50" s="7"/>
      <c r="R50" s="35"/>
      <c r="S50" s="5"/>
      <c r="T50" s="5"/>
      <c r="U50" s="5"/>
      <c r="V50" s="5"/>
      <c r="W50" s="57"/>
    </row>
    <row r="51" spans="2:23" outlineLevel="1" x14ac:dyDescent="0.25">
      <c r="B51" s="58" t="s">
        <v>24</v>
      </c>
      <c r="C51" s="44"/>
      <c r="D51" s="44"/>
      <c r="E51" s="44"/>
      <c r="F51" s="44"/>
      <c r="G51" s="44"/>
      <c r="H51" s="46">
        <f>SUM(I51:P51)</f>
        <v>0</v>
      </c>
      <c r="I51" s="47">
        <f>SUMIFS('1 - Vergleichszeitraum'!I:I,'1 - Vergleichszeitraum'!$B:$B,"Stromverbrauch in kWh von 1. Februar bis 30. September 2021")</f>
        <v>0</v>
      </c>
      <c r="J51" s="47">
        <f>SUMIFS('1 - Vergleichszeitraum'!J:J,'1 - Vergleichszeitraum'!$B:$B,"Stromverbrauch in kWh von 1. Februar bis 30. September 2021")</f>
        <v>0</v>
      </c>
      <c r="K51" s="47">
        <f>SUMIFS('1 - Vergleichszeitraum'!K:K,'1 - Vergleichszeitraum'!$B:$B,"Stromverbrauch in kWh von 1. Februar bis 30. September 2021")</f>
        <v>0</v>
      </c>
      <c r="L51" s="47">
        <f>SUMIFS('1 - Vergleichszeitraum'!L:L,'1 - Vergleichszeitraum'!$B:$B,"Stromverbrauch in kWh von 1. Februar bis 30. September 2021")</f>
        <v>0</v>
      </c>
      <c r="M51" s="47">
        <f>SUMIFS('1 - Vergleichszeitraum'!M:M,'1 - Vergleichszeitraum'!$B:$B,"Stromverbrauch in kWh von 1. Februar bis 30. September 2021")</f>
        <v>0</v>
      </c>
      <c r="N51" s="47">
        <f>SUMIFS('1 - Vergleichszeitraum'!N:N,'1 - Vergleichszeitraum'!$B:$B,"Stromverbrauch in kWh von 1. Februar bis 30. September 2021")</f>
        <v>0</v>
      </c>
      <c r="O51" s="47">
        <f>SUMIFS('1 - Vergleichszeitraum'!O:O,'1 - Vergleichszeitraum'!$B:$B,"Stromverbrauch in kWh von 1. Februar bis 30. September 2021")</f>
        <v>0</v>
      </c>
      <c r="P51" s="47">
        <f>SUMIFS('1 - Vergleichszeitraum'!P:P,'1 - Vergleichszeitraum'!$B:$B,"Stromverbrauch in kWh von 1. Februar bis 30. September 2021")</f>
        <v>0</v>
      </c>
      <c r="Q51" s="5"/>
      <c r="R51" s="5"/>
      <c r="S51" s="5"/>
      <c r="T51" s="5"/>
      <c r="U51" s="5"/>
      <c r="V51" s="5"/>
      <c r="W51" s="57"/>
    </row>
    <row r="52" spans="2:23" ht="15.75" outlineLevel="1" x14ac:dyDescent="0.3">
      <c r="B52" s="56" t="s">
        <v>26</v>
      </c>
      <c r="C52" s="5"/>
      <c r="D52" s="5"/>
      <c r="E52" s="5"/>
      <c r="F52" s="5"/>
      <c r="G52" s="5"/>
      <c r="H52" s="5"/>
      <c r="I52" s="37">
        <f>MIN(I50,I51*0.7)</f>
        <v>0</v>
      </c>
      <c r="J52" s="37">
        <f t="shared" ref="J52" si="26">MIN(J50,J51*0.7)</f>
        <v>0</v>
      </c>
      <c r="K52" s="37">
        <f>MIN(K50,K51*0.7)</f>
        <v>0</v>
      </c>
      <c r="L52" s="37">
        <f t="shared" ref="L52" si="27">MIN(L50,L51*0.7)</f>
        <v>0</v>
      </c>
      <c r="M52" s="37">
        <f t="shared" ref="M52" si="28">MIN(M50,M51*0.7)</f>
        <v>0</v>
      </c>
      <c r="N52" s="37">
        <f t="shared" ref="N52" si="29">MIN(N50,N51*0.7)</f>
        <v>0</v>
      </c>
      <c r="O52" s="37">
        <f t="shared" ref="O52" si="30">MIN(O50,O51*0.7)</f>
        <v>0</v>
      </c>
      <c r="P52" s="37">
        <f t="shared" ref="P52" si="31">MIN(P50,P51*0.7)</f>
        <v>0</v>
      </c>
      <c r="Q52" s="7" t="s">
        <v>1</v>
      </c>
      <c r="R52" s="35" t="s">
        <v>93</v>
      </c>
      <c r="S52" s="5"/>
      <c r="T52" s="5"/>
      <c r="U52" s="5"/>
      <c r="V52" s="5"/>
      <c r="W52" s="57"/>
    </row>
    <row r="53" spans="2:23" outlineLevel="1" x14ac:dyDescent="0.25">
      <c r="B53" s="56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7"/>
    </row>
    <row r="54" spans="2:23" ht="18.75" outlineLevel="1" x14ac:dyDescent="0.4">
      <c r="B54" s="60" t="s">
        <v>8</v>
      </c>
      <c r="C54" s="5"/>
      <c r="D54" s="5"/>
      <c r="E54" s="5"/>
      <c r="F54" s="5"/>
      <c r="G54" s="5"/>
      <c r="H54" s="5"/>
      <c r="I54" s="43" t="s">
        <v>38</v>
      </c>
      <c r="J54" s="43" t="s">
        <v>39</v>
      </c>
      <c r="K54" s="43" t="s">
        <v>40</v>
      </c>
      <c r="L54" s="43" t="s">
        <v>41</v>
      </c>
      <c r="M54" s="43" t="s">
        <v>42</v>
      </c>
      <c r="N54" s="43" t="s">
        <v>43</v>
      </c>
      <c r="O54" s="43" t="s">
        <v>44</v>
      </c>
      <c r="P54" s="43" t="s">
        <v>45</v>
      </c>
      <c r="Q54" s="5"/>
      <c r="R54" s="17"/>
      <c r="S54" s="5"/>
      <c r="T54" s="5"/>
      <c r="U54" s="5"/>
      <c r="V54" s="5"/>
      <c r="W54" s="57"/>
    </row>
    <row r="55" spans="2:23" outlineLevel="1" x14ac:dyDescent="0.25">
      <c r="B55" s="56" t="s">
        <v>36</v>
      </c>
      <c r="C55" s="5"/>
      <c r="D55" s="5"/>
      <c r="E55" s="5"/>
      <c r="F55" s="5"/>
      <c r="G55" s="5"/>
      <c r="H55" s="5"/>
      <c r="I55" s="39">
        <f>SUMIFS('2 - Förderzeitraum'!I:I,'2 - Förderzeitraum'!$B:$B,"Zwischensumme Erdgas")</f>
        <v>0</v>
      </c>
      <c r="J55" s="39">
        <f>SUMIFS('2 - Förderzeitraum'!J:J,'2 - Förderzeitraum'!$B:$B,"Zwischensumme Erdgas")</f>
        <v>0</v>
      </c>
      <c r="K55" s="39">
        <f>SUMIFS('2 - Förderzeitraum'!K:K,'2 - Förderzeitraum'!$B:$B,"Zwischensumme Erdgas")</f>
        <v>0</v>
      </c>
      <c r="L55" s="39">
        <f>SUMIFS('2 - Förderzeitraum'!L:L,'2 - Förderzeitraum'!$B:$B,"Zwischensumme Erdgas")</f>
        <v>0</v>
      </c>
      <c r="M55" s="39">
        <f>SUMIFS('2 - Förderzeitraum'!M:M,'2 - Förderzeitraum'!$B:$B,"Zwischensumme Erdgas")</f>
        <v>0</v>
      </c>
      <c r="N55" s="39">
        <f>SUMIFS('2 - Förderzeitraum'!N:N,'2 - Förderzeitraum'!$B:$B,"Zwischensumme Erdgas")</f>
        <v>0</v>
      </c>
      <c r="O55" s="39">
        <f>SUMIFS('2 - Förderzeitraum'!O:O,'2 - Förderzeitraum'!$B:$B,"Zwischensumme Erdgas")</f>
        <v>0</v>
      </c>
      <c r="P55" s="39">
        <f>SUMIFS('2 - Förderzeitraum'!P:P,'2 - Förderzeitraum'!$B:$B,"Zwischensumme Erdgas")</f>
        <v>0</v>
      </c>
      <c r="Q55" s="5"/>
      <c r="R55" s="17"/>
      <c r="S55" s="5"/>
      <c r="T55" s="5"/>
      <c r="U55" s="5"/>
      <c r="V55" s="5"/>
      <c r="W55" s="57"/>
    </row>
    <row r="56" spans="2:23" outlineLevel="1" x14ac:dyDescent="0.25">
      <c r="B56" s="58" t="s">
        <v>35</v>
      </c>
      <c r="C56" s="44"/>
      <c r="D56" s="44"/>
      <c r="E56" s="44"/>
      <c r="F56" s="44"/>
      <c r="G56" s="44"/>
      <c r="H56" s="44"/>
      <c r="I56" s="45">
        <f>'1 - Vergleichszeitraum'!$H$19</f>
        <v>0</v>
      </c>
      <c r="J56" s="45">
        <f>'1 - Vergleichszeitraum'!$H$19</f>
        <v>0</v>
      </c>
      <c r="K56" s="45">
        <f>'1 - Vergleichszeitraum'!$H$19</f>
        <v>0</v>
      </c>
      <c r="L56" s="45">
        <f>'1 - Vergleichszeitraum'!$H$19</f>
        <v>0</v>
      </c>
      <c r="M56" s="45">
        <f>'1 - Vergleichszeitraum'!$H$19</f>
        <v>0</v>
      </c>
      <c r="N56" s="45">
        <f>'1 - Vergleichszeitraum'!$H$19</f>
        <v>0</v>
      </c>
      <c r="O56" s="45">
        <f>'1 - Vergleichszeitraum'!$H$19</f>
        <v>0</v>
      </c>
      <c r="P56" s="45">
        <f>'1 - Vergleichszeitraum'!$H$19</f>
        <v>0</v>
      </c>
      <c r="Q56" s="5"/>
      <c r="R56" s="17"/>
      <c r="S56" s="5"/>
      <c r="T56" s="5"/>
      <c r="U56" s="5"/>
      <c r="V56" s="5"/>
      <c r="W56" s="57"/>
    </row>
    <row r="57" spans="2:23" ht="15.75" outlineLevel="1" x14ac:dyDescent="0.3">
      <c r="B57" s="56" t="s">
        <v>37</v>
      </c>
      <c r="C57" s="5"/>
      <c r="D57" s="5"/>
      <c r="E57" s="5"/>
      <c r="F57" s="5"/>
      <c r="G57" s="5"/>
      <c r="H57" s="5"/>
      <c r="I57" s="39">
        <f>MAX(I55-2*I56,0)</f>
        <v>0</v>
      </c>
      <c r="J57" s="39">
        <f t="shared" ref="J57" si="32">MAX(J55-2*J56,0)</f>
        <v>0</v>
      </c>
      <c r="K57" s="39">
        <f t="shared" ref="K57" si="33">MAX(K55-2*K56,0)</f>
        <v>0</v>
      </c>
      <c r="L57" s="39">
        <f t="shared" ref="L57" si="34">MAX(L55-2*L56,0)</f>
        <v>0</v>
      </c>
      <c r="M57" s="39">
        <f t="shared" ref="M57" si="35">MAX(M55-2*M56,0)</f>
        <v>0</v>
      </c>
      <c r="N57" s="39">
        <f t="shared" ref="N57" si="36">MAX(N55-2*N56,0)</f>
        <v>0</v>
      </c>
      <c r="O57" s="39">
        <f t="shared" ref="O57" si="37">MAX(O55-2*O56,0)</f>
        <v>0</v>
      </c>
      <c r="P57" s="39">
        <f t="shared" ref="P57" si="38">MAX(P55-2*P56,0)</f>
        <v>0</v>
      </c>
      <c r="Q57" s="7" t="s">
        <v>1</v>
      </c>
      <c r="R57" s="35" t="s">
        <v>92</v>
      </c>
      <c r="S57" s="5"/>
      <c r="T57" s="5"/>
      <c r="U57" s="5"/>
      <c r="V57" s="5"/>
      <c r="W57" s="57"/>
    </row>
    <row r="58" spans="2:23" ht="15.75" outlineLevel="1" x14ac:dyDescent="0.3">
      <c r="B58" s="56"/>
      <c r="C58" s="5"/>
      <c r="D58" s="5"/>
      <c r="E58" s="5"/>
      <c r="F58" s="5"/>
      <c r="G58" s="5"/>
      <c r="H58" s="5"/>
      <c r="I58" s="37"/>
      <c r="J58" s="37"/>
      <c r="K58" s="37"/>
      <c r="L58" s="37"/>
      <c r="M58" s="37"/>
      <c r="N58" s="37"/>
      <c r="O58" s="37"/>
      <c r="P58" s="37"/>
      <c r="Q58" s="7"/>
      <c r="R58" s="35"/>
      <c r="S58" s="5"/>
      <c r="T58" s="5"/>
      <c r="U58" s="5"/>
      <c r="V58" s="5"/>
      <c r="W58" s="57"/>
    </row>
    <row r="59" spans="2:23" ht="15.75" outlineLevel="1" x14ac:dyDescent="0.3">
      <c r="B59" s="56" t="s">
        <v>28</v>
      </c>
      <c r="C59" s="5"/>
      <c r="D59" s="5"/>
      <c r="E59" s="5"/>
      <c r="F59" s="5"/>
      <c r="G59" s="5"/>
      <c r="H59" s="5"/>
      <c r="I59" s="37">
        <f>SUMIFS('2 - Förderzeitraum'!I:I,'2 - Förderzeitraum'!$B:$B,"Erdgasverbrauch in kWh von 1. Februar bis 30. September 2022")</f>
        <v>0</v>
      </c>
      <c r="J59" s="37">
        <f>SUMIFS('2 - Förderzeitraum'!J:J,'2 - Förderzeitraum'!$B:$B,"Erdgasverbrauch in kWh von 1. Februar bis 30. September 2022")</f>
        <v>0</v>
      </c>
      <c r="K59" s="37">
        <f>SUMIFS('2 - Förderzeitraum'!K:K,'2 - Förderzeitraum'!$B:$B,"Erdgasverbrauch in kWh von 1. Februar bis 30. September 2022")</f>
        <v>0</v>
      </c>
      <c r="L59" s="37">
        <f>SUMIFS('2 - Förderzeitraum'!L:L,'2 - Förderzeitraum'!$B:$B,"Erdgasverbrauch in kWh von 1. Februar bis 30. September 2022")</f>
        <v>0</v>
      </c>
      <c r="M59" s="37">
        <f>SUMIFS('2 - Förderzeitraum'!M:M,'2 - Förderzeitraum'!$B:$B,"Erdgasverbrauch in kWh von 1. Februar bis 30. September 2022")</f>
        <v>0</v>
      </c>
      <c r="N59" s="37">
        <f>SUMIFS('2 - Förderzeitraum'!N:N,'2 - Förderzeitraum'!$B:$B,"Erdgasverbrauch in kWh von 1. Februar bis 30. September 2022")</f>
        <v>0</v>
      </c>
      <c r="O59" s="37">
        <f>SUMIFS('2 - Förderzeitraum'!O:O,'2 - Förderzeitraum'!$B:$B,"Erdgasverbrauch in kWh von 1. Februar bis 30. September 2022")</f>
        <v>0</v>
      </c>
      <c r="P59" s="37">
        <f>SUMIFS('2 - Förderzeitraum'!P:P,'2 - Förderzeitraum'!$B:$B,"Erdgasverbrauch in kWh von 1. Februar bis 30. September 2022")</f>
        <v>0</v>
      </c>
      <c r="Q59" s="7"/>
      <c r="R59" s="35"/>
      <c r="S59" s="5"/>
      <c r="T59" s="5"/>
      <c r="U59" s="5"/>
      <c r="V59" s="5"/>
      <c r="W59" s="57"/>
    </row>
    <row r="60" spans="2:23" outlineLevel="1" x14ac:dyDescent="0.25">
      <c r="B60" s="58" t="s">
        <v>29</v>
      </c>
      <c r="C60" s="44"/>
      <c r="D60" s="44"/>
      <c r="E60" s="44"/>
      <c r="F60" s="44"/>
      <c r="G60" s="44"/>
      <c r="H60" s="46">
        <f>SUM(I60:P60)</f>
        <v>0</v>
      </c>
      <c r="I60" s="47">
        <f>SUMIFS('1 - Vergleichszeitraum'!I:I,'1 - Vergleichszeitraum'!$B:$B,"Erdgasverbrauch in kWh von 1. Februar bis 30. September 2021")</f>
        <v>0</v>
      </c>
      <c r="J60" s="47">
        <f>SUMIFS('1 - Vergleichszeitraum'!J:J,'1 - Vergleichszeitraum'!$B:$B,"Erdgasverbrauch in kWh von 1. Februar bis 30. September 2021")</f>
        <v>0</v>
      </c>
      <c r="K60" s="47">
        <f>SUMIFS('1 - Vergleichszeitraum'!K:K,'1 - Vergleichszeitraum'!$B:$B,"Erdgasverbrauch in kWh von 1. Februar bis 30. September 2021")</f>
        <v>0</v>
      </c>
      <c r="L60" s="47">
        <f>SUMIFS('1 - Vergleichszeitraum'!L:L,'1 - Vergleichszeitraum'!$B:$B,"Erdgasverbrauch in kWh von 1. Februar bis 30. September 2021")</f>
        <v>0</v>
      </c>
      <c r="M60" s="47">
        <f>SUMIFS('1 - Vergleichszeitraum'!M:M,'1 - Vergleichszeitraum'!$B:$B,"Erdgasverbrauch in kWh von 1. Februar bis 30. September 2021")</f>
        <v>0</v>
      </c>
      <c r="N60" s="47">
        <f>SUMIFS('1 - Vergleichszeitraum'!N:N,'1 - Vergleichszeitraum'!$B:$B,"Erdgasverbrauch in kWh von 1. Februar bis 30. September 2021")</f>
        <v>0</v>
      </c>
      <c r="O60" s="47">
        <f>SUMIFS('1 - Vergleichszeitraum'!O:O,'1 - Vergleichszeitraum'!$B:$B,"Erdgasverbrauch in kWh von 1. Februar bis 30. September 2021")</f>
        <v>0</v>
      </c>
      <c r="P60" s="47">
        <f>SUMIFS('1 - Vergleichszeitraum'!P:P,'1 - Vergleichszeitraum'!$B:$B,"Erdgasverbrauch in kWh von 1. Februar bis 30. September 2021")</f>
        <v>0</v>
      </c>
      <c r="Q60" s="5"/>
      <c r="R60" s="5"/>
      <c r="S60" s="5"/>
      <c r="T60" s="5"/>
      <c r="U60" s="5"/>
      <c r="V60" s="5"/>
      <c r="W60" s="57"/>
    </row>
    <row r="61" spans="2:23" ht="15.75" outlineLevel="1" x14ac:dyDescent="0.3">
      <c r="B61" s="56" t="s">
        <v>63</v>
      </c>
      <c r="C61" s="5"/>
      <c r="D61" s="5"/>
      <c r="E61" s="5"/>
      <c r="F61" s="5"/>
      <c r="G61" s="5"/>
      <c r="H61" s="5"/>
      <c r="I61" s="37">
        <f>MIN(I59,I60*0.7)</f>
        <v>0</v>
      </c>
      <c r="J61" s="37">
        <f t="shared" ref="J61" si="39">MIN(J59,J60*0.7)</f>
        <v>0</v>
      </c>
      <c r="K61" s="37">
        <f t="shared" ref="K61" si="40">MIN(K59,K60*0.7)</f>
        <v>0</v>
      </c>
      <c r="L61" s="37">
        <f t="shared" ref="L61" si="41">MIN(L59,L60*0.7)</f>
        <v>0</v>
      </c>
      <c r="M61" s="37">
        <f t="shared" ref="M61" si="42">MIN(M59,M60*0.7)</f>
        <v>0</v>
      </c>
      <c r="N61" s="37">
        <f t="shared" ref="N61" si="43">MIN(N59,N60*0.7)</f>
        <v>0</v>
      </c>
      <c r="O61" s="37">
        <f t="shared" ref="O61" si="44">MIN(O59,O60*0.7)</f>
        <v>0</v>
      </c>
      <c r="P61" s="37">
        <f t="shared" ref="P61" si="45">MIN(P59,P60*0.7)</f>
        <v>0</v>
      </c>
      <c r="Q61" s="7" t="s">
        <v>1</v>
      </c>
      <c r="R61" s="35" t="s">
        <v>93</v>
      </c>
      <c r="S61" s="5"/>
      <c r="T61" s="5"/>
      <c r="U61" s="5"/>
      <c r="V61" s="5"/>
      <c r="W61" s="57"/>
    </row>
    <row r="62" spans="2:23" ht="15.75" outlineLevel="1" x14ac:dyDescent="0.3">
      <c r="B62" s="56"/>
      <c r="C62" s="5"/>
      <c r="D62" s="5"/>
      <c r="E62" s="5"/>
      <c r="F62" s="5"/>
      <c r="G62" s="5"/>
      <c r="H62" s="5"/>
      <c r="I62" s="37"/>
      <c r="J62" s="37"/>
      <c r="K62" s="37"/>
      <c r="L62" s="37"/>
      <c r="M62" s="37"/>
      <c r="N62" s="37"/>
      <c r="O62" s="37"/>
      <c r="P62" s="37"/>
      <c r="Q62" s="7"/>
      <c r="R62" s="35"/>
      <c r="S62" s="5"/>
      <c r="T62" s="5"/>
      <c r="U62" s="5"/>
      <c r="V62" s="5"/>
      <c r="W62" s="57"/>
    </row>
    <row r="63" spans="2:23" ht="18.75" outlineLevel="1" x14ac:dyDescent="0.4">
      <c r="B63" s="59" t="s">
        <v>64</v>
      </c>
      <c r="C63" s="38"/>
      <c r="D63" s="38"/>
      <c r="E63" s="38"/>
      <c r="F63" s="38"/>
      <c r="G63" s="38"/>
      <c r="H63" s="38"/>
      <c r="I63" s="41"/>
      <c r="J63" s="41"/>
      <c r="K63" s="41"/>
      <c r="L63" s="41"/>
      <c r="M63" s="41"/>
      <c r="N63" s="41"/>
      <c r="O63" s="41"/>
      <c r="P63" s="41"/>
      <c r="Q63" s="7"/>
      <c r="R63" s="35"/>
      <c r="S63" s="5"/>
      <c r="T63" s="5"/>
      <c r="U63" s="5"/>
      <c r="V63" s="5"/>
      <c r="W63" s="57"/>
    </row>
    <row r="64" spans="2:23" ht="15.75" outlineLevel="1" x14ac:dyDescent="0.3">
      <c r="B64" s="56" t="s">
        <v>57</v>
      </c>
      <c r="C64" s="5"/>
      <c r="D64" s="5"/>
      <c r="E64" s="5"/>
      <c r="F64" s="5"/>
      <c r="G64" s="5"/>
      <c r="H64" s="5"/>
      <c r="I64" s="48">
        <f>I48*I52</f>
        <v>0</v>
      </c>
      <c r="J64" s="48">
        <f t="shared" ref="J64:P64" si="46">J48*J52</f>
        <v>0</v>
      </c>
      <c r="K64" s="48">
        <f t="shared" si="46"/>
        <v>0</v>
      </c>
      <c r="L64" s="48">
        <f t="shared" si="46"/>
        <v>0</v>
      </c>
      <c r="M64" s="48">
        <f t="shared" si="46"/>
        <v>0</v>
      </c>
      <c r="N64" s="48">
        <f t="shared" si="46"/>
        <v>0</v>
      </c>
      <c r="O64" s="48">
        <f t="shared" si="46"/>
        <v>0</v>
      </c>
      <c r="P64" s="48">
        <f t="shared" si="46"/>
        <v>0</v>
      </c>
      <c r="Q64" s="7" t="s">
        <v>1</v>
      </c>
      <c r="R64" s="35" t="s">
        <v>27</v>
      </c>
      <c r="S64" s="5"/>
      <c r="T64" s="5"/>
      <c r="U64" s="5"/>
      <c r="V64" s="5"/>
      <c r="W64" s="57"/>
    </row>
    <row r="65" spans="2:23" ht="18.75" outlineLevel="1" x14ac:dyDescent="0.4">
      <c r="B65" s="63" t="s">
        <v>56</v>
      </c>
      <c r="C65" s="49"/>
      <c r="D65" s="49"/>
      <c r="E65" s="49"/>
      <c r="F65" s="49"/>
      <c r="G65" s="49"/>
      <c r="H65" s="49"/>
      <c r="I65" s="50">
        <f>I57*I61</f>
        <v>0</v>
      </c>
      <c r="J65" s="50">
        <f t="shared" ref="J65:P65" si="47">J57*J61</f>
        <v>0</v>
      </c>
      <c r="K65" s="50">
        <f t="shared" si="47"/>
        <v>0</v>
      </c>
      <c r="L65" s="50">
        <f t="shared" si="47"/>
        <v>0</v>
      </c>
      <c r="M65" s="50">
        <f t="shared" si="47"/>
        <v>0</v>
      </c>
      <c r="N65" s="50">
        <f t="shared" si="47"/>
        <v>0</v>
      </c>
      <c r="O65" s="50">
        <f>O57*O61</f>
        <v>0</v>
      </c>
      <c r="P65" s="50">
        <f t="shared" si="47"/>
        <v>0</v>
      </c>
      <c r="Q65" s="7" t="s">
        <v>1</v>
      </c>
      <c r="R65" s="35" t="s">
        <v>94</v>
      </c>
      <c r="S65" s="5"/>
      <c r="T65" s="5"/>
      <c r="U65" s="5"/>
      <c r="V65" s="5"/>
      <c r="W65" s="57"/>
    </row>
    <row r="66" spans="2:23" outlineLevel="1" x14ac:dyDescent="0.25">
      <c r="B66" s="56" t="s">
        <v>58</v>
      </c>
      <c r="C66" s="5"/>
      <c r="D66" s="5"/>
      <c r="E66" s="5"/>
      <c r="F66" s="5"/>
      <c r="G66" s="5"/>
      <c r="H66" s="5"/>
      <c r="I66" s="64">
        <f>SUM(I64:I65)</f>
        <v>0</v>
      </c>
      <c r="J66" s="64">
        <f t="shared" ref="J66:P66" si="48">SUM(J64:J65)</f>
        <v>0</v>
      </c>
      <c r="K66" s="64">
        <f t="shared" si="48"/>
        <v>0</v>
      </c>
      <c r="L66" s="64">
        <f t="shared" si="48"/>
        <v>0</v>
      </c>
      <c r="M66" s="64">
        <f t="shared" si="48"/>
        <v>0</v>
      </c>
      <c r="N66" s="64">
        <f t="shared" si="48"/>
        <v>0</v>
      </c>
      <c r="O66" s="64">
        <f t="shared" si="48"/>
        <v>0</v>
      </c>
      <c r="P66" s="64">
        <f t="shared" si="48"/>
        <v>0</v>
      </c>
      <c r="Q66" s="5"/>
      <c r="R66" s="5"/>
      <c r="S66" s="5"/>
      <c r="T66" s="5"/>
      <c r="U66" s="5"/>
      <c r="V66" s="5"/>
      <c r="W66" s="57"/>
    </row>
    <row r="67" spans="2:23" outlineLevel="1" x14ac:dyDescent="0.25">
      <c r="B67" s="56" t="s">
        <v>52</v>
      </c>
      <c r="C67" s="5"/>
      <c r="D67" s="5"/>
      <c r="E67" s="5"/>
      <c r="F67" s="5"/>
      <c r="G67" s="5"/>
      <c r="H67" s="5"/>
      <c r="I67" s="64">
        <f>'3 - Unternehmensangaben'!D12</f>
        <v>0</v>
      </c>
      <c r="J67" s="64">
        <f>'3 - Unternehmensangaben'!E12</f>
        <v>0</v>
      </c>
      <c r="K67" s="64">
        <f>'3 - Unternehmensangaben'!F12</f>
        <v>0</v>
      </c>
      <c r="L67" s="64">
        <f>'3 - Unternehmensangaben'!G12</f>
        <v>0</v>
      </c>
      <c r="M67" s="64">
        <f>'3 - Unternehmensangaben'!H12</f>
        <v>0</v>
      </c>
      <c r="N67" s="64">
        <f>'3 - Unternehmensangaben'!I12</f>
        <v>0</v>
      </c>
      <c r="O67" s="64">
        <f>'3 - Unternehmensangaben'!J12</f>
        <v>0</v>
      </c>
      <c r="P67" s="64">
        <f>'3 - Unternehmensangaben'!K12</f>
        <v>0</v>
      </c>
      <c r="Q67" s="5"/>
      <c r="R67" s="5"/>
      <c r="S67" s="5"/>
      <c r="T67" s="5"/>
      <c r="U67" s="5"/>
      <c r="V67" s="5"/>
      <c r="W67" s="57"/>
    </row>
    <row r="68" spans="2:23" outlineLevel="1" x14ac:dyDescent="0.25">
      <c r="B68" s="56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7"/>
    </row>
    <row r="69" spans="2:23" ht="19.5" outlineLevel="1" thickBot="1" x14ac:dyDescent="0.45">
      <c r="B69" s="61" t="s">
        <v>59</v>
      </c>
      <c r="C69" s="9"/>
      <c r="D69" s="9"/>
      <c r="E69" s="9"/>
      <c r="F69" s="9"/>
      <c r="G69" s="9"/>
      <c r="H69" s="9"/>
      <c r="I69" s="65">
        <f>IFERROR(IF(I66/(I67*-1)&gt;=0.5,I66*0.5,0),0)</f>
        <v>0</v>
      </c>
      <c r="J69" s="65">
        <f t="shared" ref="J69:P69" si="49">IFERROR(IF(J66/(J67*-1)&gt;=0.5,J66*0.5,0),0)</f>
        <v>0</v>
      </c>
      <c r="K69" s="65">
        <f t="shared" si="49"/>
        <v>0</v>
      </c>
      <c r="L69" s="65">
        <f>IFERROR(IF(L66/(L67*-1)&gt;=0.5,L66*0.5,0),0)</f>
        <v>0</v>
      </c>
      <c r="M69" s="65">
        <f t="shared" si="49"/>
        <v>0</v>
      </c>
      <c r="N69" s="65">
        <f t="shared" si="49"/>
        <v>0</v>
      </c>
      <c r="O69" s="65">
        <f t="shared" si="49"/>
        <v>0</v>
      </c>
      <c r="P69" s="65">
        <f t="shared" si="49"/>
        <v>0</v>
      </c>
      <c r="Q69" s="9"/>
      <c r="R69" s="9"/>
      <c r="S69" s="9"/>
      <c r="T69" s="9"/>
      <c r="U69" s="9"/>
      <c r="V69" s="9"/>
      <c r="W69" s="62"/>
    </row>
    <row r="70" spans="2:23" outlineLevel="1" x14ac:dyDescent="0.25"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</row>
    <row r="71" spans="2:23" ht="19.5" outlineLevel="1" thickBot="1" x14ac:dyDescent="0.45">
      <c r="B71" s="66" t="s">
        <v>62</v>
      </c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</row>
    <row r="72" spans="2:23" ht="18.75" outlineLevel="1" x14ac:dyDescent="0.4">
      <c r="B72" s="51" t="s">
        <v>7</v>
      </c>
      <c r="C72" s="52"/>
      <c r="D72" s="52"/>
      <c r="E72" s="52"/>
      <c r="F72" s="52"/>
      <c r="G72" s="52"/>
      <c r="H72" s="52"/>
      <c r="I72" s="53" t="s">
        <v>38</v>
      </c>
      <c r="J72" s="53" t="s">
        <v>39</v>
      </c>
      <c r="K72" s="53" t="s">
        <v>40</v>
      </c>
      <c r="L72" s="53" t="s">
        <v>41</v>
      </c>
      <c r="M72" s="53" t="s">
        <v>42</v>
      </c>
      <c r="N72" s="53" t="s">
        <v>43</v>
      </c>
      <c r="O72" s="53" t="s">
        <v>44</v>
      </c>
      <c r="P72" s="53" t="s">
        <v>45</v>
      </c>
      <c r="Q72" s="52"/>
      <c r="R72" s="54"/>
      <c r="S72" s="52"/>
      <c r="T72" s="52"/>
      <c r="U72" s="52"/>
      <c r="V72" s="52"/>
      <c r="W72" s="55"/>
    </row>
    <row r="73" spans="2:23" outlineLevel="1" x14ac:dyDescent="0.25">
      <c r="B73" s="56" t="s">
        <v>36</v>
      </c>
      <c r="C73" s="5"/>
      <c r="D73" s="5"/>
      <c r="E73" s="5"/>
      <c r="F73" s="5"/>
      <c r="G73" s="5"/>
      <c r="H73" s="5"/>
      <c r="I73" s="39">
        <f>SUMIFS('2 - Förderzeitraum'!I:I,'2 - Förderzeitraum'!$B:$B,"Zwischensumme Strom")</f>
        <v>0</v>
      </c>
      <c r="J73" s="39">
        <f>SUMIFS('2 - Förderzeitraum'!J:J,'2 - Förderzeitraum'!$B:$B,"Zwischensumme Strom")</f>
        <v>0</v>
      </c>
      <c r="K73" s="39">
        <f>SUMIFS('2 - Förderzeitraum'!K:K,'2 - Förderzeitraum'!$B:$B,"Zwischensumme Strom")</f>
        <v>0</v>
      </c>
      <c r="L73" s="39">
        <f>SUMIFS('2 - Förderzeitraum'!L:L,'2 - Förderzeitraum'!$B:$B,"Zwischensumme Strom")</f>
        <v>0</v>
      </c>
      <c r="M73" s="39">
        <f>SUMIFS('2 - Förderzeitraum'!M:M,'2 - Förderzeitraum'!$B:$B,"Zwischensumme Strom")</f>
        <v>0</v>
      </c>
      <c r="N73" s="39">
        <f>SUMIFS('2 - Förderzeitraum'!N:N,'2 - Förderzeitraum'!$B:$B,"Zwischensumme Strom")</f>
        <v>0</v>
      </c>
      <c r="O73" s="39">
        <f>SUMIFS('2 - Förderzeitraum'!O:O,'2 - Förderzeitraum'!$B:$B,"Zwischensumme Strom")</f>
        <v>0</v>
      </c>
      <c r="P73" s="39">
        <f>SUMIFS('2 - Förderzeitraum'!P:P,'2 - Förderzeitraum'!$B:$B,"Zwischensumme Strom")</f>
        <v>0</v>
      </c>
      <c r="Q73" s="5"/>
      <c r="R73" s="17"/>
      <c r="S73" s="5"/>
      <c r="T73" s="5"/>
      <c r="U73" s="5"/>
      <c r="V73" s="5"/>
      <c r="W73" s="57"/>
    </row>
    <row r="74" spans="2:23" outlineLevel="1" x14ac:dyDescent="0.25">
      <c r="B74" s="58" t="s">
        <v>35</v>
      </c>
      <c r="C74" s="44"/>
      <c r="D74" s="44"/>
      <c r="E74" s="44"/>
      <c r="F74" s="44"/>
      <c r="G74" s="44"/>
      <c r="H74" s="44"/>
      <c r="I74" s="45">
        <f>'1 - Vergleichszeitraum'!$H$14</f>
        <v>0</v>
      </c>
      <c r="J74" s="45">
        <f>'1 - Vergleichszeitraum'!$H$14</f>
        <v>0</v>
      </c>
      <c r="K74" s="45">
        <f>'1 - Vergleichszeitraum'!$H$14</f>
        <v>0</v>
      </c>
      <c r="L74" s="45">
        <f>'1 - Vergleichszeitraum'!$H$14</f>
        <v>0</v>
      </c>
      <c r="M74" s="45">
        <f>'1 - Vergleichszeitraum'!$H$14</f>
        <v>0</v>
      </c>
      <c r="N74" s="45">
        <f>'1 - Vergleichszeitraum'!$H$14</f>
        <v>0</v>
      </c>
      <c r="O74" s="45">
        <f>'1 - Vergleichszeitraum'!$H$14</f>
        <v>0</v>
      </c>
      <c r="P74" s="45">
        <f>'1 - Vergleichszeitraum'!$H$14</f>
        <v>0</v>
      </c>
      <c r="Q74" s="5"/>
      <c r="R74" s="17"/>
      <c r="S74" s="5"/>
      <c r="T74" s="5"/>
      <c r="U74" s="5"/>
      <c r="V74" s="5"/>
      <c r="W74" s="57"/>
    </row>
    <row r="75" spans="2:23" ht="15.75" outlineLevel="1" x14ac:dyDescent="0.3">
      <c r="B75" s="56" t="s">
        <v>37</v>
      </c>
      <c r="C75" s="5"/>
      <c r="D75" s="5"/>
      <c r="E75" s="5"/>
      <c r="F75" s="5"/>
      <c r="G75" s="5"/>
      <c r="H75" s="5"/>
      <c r="I75" s="39">
        <f>MAX(I73-2*I74,0)</f>
        <v>0</v>
      </c>
      <c r="J75" s="39">
        <f t="shared" ref="J75" si="50">MAX(J73-2*J74,0)</f>
        <v>0</v>
      </c>
      <c r="K75" s="39">
        <f t="shared" ref="K75" si="51">MAX(K73-2*K74,0)</f>
        <v>0</v>
      </c>
      <c r="L75" s="39">
        <f t="shared" ref="L75" si="52">MAX(L73-2*L74,0)</f>
        <v>0</v>
      </c>
      <c r="M75" s="39">
        <f t="shared" ref="M75" si="53">MAX(M73-2*M74,0)</f>
        <v>0</v>
      </c>
      <c r="N75" s="39">
        <f t="shared" ref="N75" si="54">MAX(N73-2*N74,0)</f>
        <v>0</v>
      </c>
      <c r="O75" s="39">
        <f t="shared" ref="O75" si="55">MAX(O73-2*O74,0)</f>
        <v>0</v>
      </c>
      <c r="P75" s="39">
        <f t="shared" ref="P75" si="56">MAX(P73-2*P74,0)</f>
        <v>0</v>
      </c>
      <c r="Q75" s="7" t="s">
        <v>1</v>
      </c>
      <c r="R75" s="35" t="s">
        <v>92</v>
      </c>
      <c r="S75" s="5"/>
      <c r="T75" s="5"/>
      <c r="U75" s="5"/>
      <c r="V75" s="5"/>
      <c r="W75" s="57"/>
    </row>
    <row r="76" spans="2:23" ht="15.75" outlineLevel="1" x14ac:dyDescent="0.3">
      <c r="B76" s="56"/>
      <c r="C76" s="5"/>
      <c r="D76" s="5"/>
      <c r="E76" s="5"/>
      <c r="F76" s="5"/>
      <c r="G76" s="5"/>
      <c r="H76" s="5"/>
      <c r="I76" s="37"/>
      <c r="J76" s="37"/>
      <c r="K76" s="37"/>
      <c r="L76" s="37"/>
      <c r="M76" s="37"/>
      <c r="N76" s="37"/>
      <c r="O76" s="37"/>
      <c r="P76" s="37"/>
      <c r="Q76" s="7"/>
      <c r="R76" s="35"/>
      <c r="S76" s="5"/>
      <c r="T76" s="5"/>
      <c r="U76" s="5"/>
      <c r="V76" s="5"/>
      <c r="W76" s="57"/>
    </row>
    <row r="77" spans="2:23" ht="15.75" outlineLevel="1" x14ac:dyDescent="0.3">
      <c r="B77" s="56" t="s">
        <v>25</v>
      </c>
      <c r="C77" s="5"/>
      <c r="D77" s="5"/>
      <c r="E77" s="5"/>
      <c r="F77" s="5"/>
      <c r="G77" s="5"/>
      <c r="H77" s="5"/>
      <c r="I77" s="37">
        <f>SUMIFS('2 - Förderzeitraum'!I:I,'2 - Förderzeitraum'!$B:$B,"Stromverbrauch in kWh von 1. Februar bis 30. September 2022")</f>
        <v>0</v>
      </c>
      <c r="J77" s="37">
        <f>SUMIFS('2 - Förderzeitraum'!J:J,'2 - Förderzeitraum'!$B:$B,"Stromverbrauch in kWh von 1. Februar bis 30. September 2022")</f>
        <v>0</v>
      </c>
      <c r="K77" s="37">
        <f>SUMIFS('2 - Förderzeitraum'!K:K,'2 - Förderzeitraum'!$B:$B,"Stromverbrauch in kWh von 1. Februar bis 30. September 2022")</f>
        <v>0</v>
      </c>
      <c r="L77" s="37">
        <f>SUMIFS('2 - Förderzeitraum'!L:L,'2 - Förderzeitraum'!$B:$B,"Stromverbrauch in kWh von 1. Februar bis 30. September 2022")</f>
        <v>0</v>
      </c>
      <c r="M77" s="37">
        <f>SUMIFS('2 - Förderzeitraum'!M:M,'2 - Förderzeitraum'!$B:$B,"Stromverbrauch in kWh von 1. Februar bis 30. September 2022")</f>
        <v>0</v>
      </c>
      <c r="N77" s="37">
        <f>SUMIFS('2 - Förderzeitraum'!N:N,'2 - Förderzeitraum'!$B:$B,"Stromverbrauch in kWh von 1. Februar bis 30. September 2022")</f>
        <v>0</v>
      </c>
      <c r="O77" s="37">
        <f>SUMIFS('2 - Förderzeitraum'!O:O,'2 - Förderzeitraum'!$B:$B,"Stromverbrauch in kWh von 1. Februar bis 30. September 2022")</f>
        <v>0</v>
      </c>
      <c r="P77" s="37">
        <f>SUMIFS('2 - Förderzeitraum'!P:P,'2 - Förderzeitraum'!$B:$B,"Stromverbrauch in kWh von 1. Februar bis 30. September 2022")</f>
        <v>0</v>
      </c>
      <c r="Q77" s="7"/>
      <c r="R77" s="35"/>
      <c r="S77" s="5"/>
      <c r="T77" s="5"/>
      <c r="U77" s="5"/>
      <c r="V77" s="5"/>
      <c r="W77" s="57"/>
    </row>
    <row r="78" spans="2:23" outlineLevel="1" x14ac:dyDescent="0.25">
      <c r="B78" s="58" t="s">
        <v>24</v>
      </c>
      <c r="C78" s="44"/>
      <c r="D78" s="44"/>
      <c r="E78" s="44"/>
      <c r="F78" s="44"/>
      <c r="G78" s="44"/>
      <c r="H78" s="46">
        <f>SUM(I78:P78)</f>
        <v>0</v>
      </c>
      <c r="I78" s="47">
        <f>SUMIFS('1 - Vergleichszeitraum'!I:I,'1 - Vergleichszeitraum'!$B:$B,"Stromverbrauch in kWh von 1. Februar bis 30. September 2021")</f>
        <v>0</v>
      </c>
      <c r="J78" s="47">
        <f>SUMIFS('1 - Vergleichszeitraum'!J:J,'1 - Vergleichszeitraum'!$B:$B,"Stromverbrauch in kWh von 1. Februar bis 30. September 2021")</f>
        <v>0</v>
      </c>
      <c r="K78" s="47">
        <f>SUMIFS('1 - Vergleichszeitraum'!K:K,'1 - Vergleichszeitraum'!$B:$B,"Stromverbrauch in kWh von 1. Februar bis 30. September 2021")</f>
        <v>0</v>
      </c>
      <c r="L78" s="47">
        <f>SUMIFS('1 - Vergleichszeitraum'!L:L,'1 - Vergleichszeitraum'!$B:$B,"Stromverbrauch in kWh von 1. Februar bis 30. September 2021")</f>
        <v>0</v>
      </c>
      <c r="M78" s="47">
        <f>SUMIFS('1 - Vergleichszeitraum'!M:M,'1 - Vergleichszeitraum'!$B:$B,"Stromverbrauch in kWh von 1. Februar bis 30. September 2021")</f>
        <v>0</v>
      </c>
      <c r="N78" s="47">
        <f>SUMIFS('1 - Vergleichszeitraum'!N:N,'1 - Vergleichszeitraum'!$B:$B,"Stromverbrauch in kWh von 1. Februar bis 30. September 2021")</f>
        <v>0</v>
      </c>
      <c r="O78" s="47">
        <f>SUMIFS('1 - Vergleichszeitraum'!O:O,'1 - Vergleichszeitraum'!$B:$B,"Stromverbrauch in kWh von 1. Februar bis 30. September 2021")</f>
        <v>0</v>
      </c>
      <c r="P78" s="47">
        <f>SUMIFS('1 - Vergleichszeitraum'!P:P,'1 - Vergleichszeitraum'!$B:$B,"Stromverbrauch in kWh von 1. Februar bis 30. September 2021")</f>
        <v>0</v>
      </c>
      <c r="Q78" s="5"/>
      <c r="R78" s="5"/>
      <c r="S78" s="5"/>
      <c r="T78" s="5"/>
      <c r="U78" s="5"/>
      <c r="V78" s="5"/>
      <c r="W78" s="57"/>
    </row>
    <row r="79" spans="2:23" ht="15.75" outlineLevel="1" x14ac:dyDescent="0.3">
      <c r="B79" s="56" t="s">
        <v>26</v>
      </c>
      <c r="C79" s="5"/>
      <c r="D79" s="5"/>
      <c r="E79" s="5"/>
      <c r="F79" s="5"/>
      <c r="G79" s="5"/>
      <c r="H79" s="5"/>
      <c r="I79" s="37">
        <f>MIN(I77,I78*0.7)</f>
        <v>0</v>
      </c>
      <c r="J79" s="37">
        <f t="shared" ref="J79" si="57">MIN(J77,J78*0.7)</f>
        <v>0</v>
      </c>
      <c r="K79" s="37">
        <f>MIN(K77,K78*0.7)</f>
        <v>0</v>
      </c>
      <c r="L79" s="37">
        <f t="shared" ref="L79" si="58">MIN(L77,L78*0.7)</f>
        <v>0</v>
      </c>
      <c r="M79" s="37">
        <f t="shared" ref="M79" si="59">MIN(M77,M78*0.7)</f>
        <v>0</v>
      </c>
      <c r="N79" s="37">
        <f t="shared" ref="N79" si="60">MIN(N77,N78*0.7)</f>
        <v>0</v>
      </c>
      <c r="O79" s="37">
        <f t="shared" ref="O79" si="61">MIN(O77,O78*0.7)</f>
        <v>0</v>
      </c>
      <c r="P79" s="37">
        <f t="shared" ref="P79" si="62">MIN(P77,P78*0.7)</f>
        <v>0</v>
      </c>
      <c r="Q79" s="7" t="s">
        <v>1</v>
      </c>
      <c r="R79" s="35" t="s">
        <v>93</v>
      </c>
      <c r="S79" s="5"/>
      <c r="T79" s="5"/>
      <c r="U79" s="5"/>
      <c r="V79" s="5"/>
      <c r="W79" s="57"/>
    </row>
    <row r="80" spans="2:23" outlineLevel="1" x14ac:dyDescent="0.25">
      <c r="B80" s="56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7"/>
    </row>
    <row r="81" spans="2:23" ht="18.75" outlineLevel="1" x14ac:dyDescent="0.4">
      <c r="B81" s="60" t="s">
        <v>8</v>
      </c>
      <c r="C81" s="5"/>
      <c r="D81" s="5"/>
      <c r="E81" s="5"/>
      <c r="F81" s="5"/>
      <c r="G81" s="5"/>
      <c r="H81" s="5"/>
      <c r="I81" s="43" t="s">
        <v>38</v>
      </c>
      <c r="J81" s="43" t="s">
        <v>39</v>
      </c>
      <c r="K81" s="43" t="s">
        <v>40</v>
      </c>
      <c r="L81" s="43" t="s">
        <v>41</v>
      </c>
      <c r="M81" s="43" t="s">
        <v>42</v>
      </c>
      <c r="N81" s="43" t="s">
        <v>43</v>
      </c>
      <c r="O81" s="43" t="s">
        <v>44</v>
      </c>
      <c r="P81" s="43" t="s">
        <v>45</v>
      </c>
      <c r="Q81" s="5"/>
      <c r="R81" s="17"/>
      <c r="S81" s="5"/>
      <c r="T81" s="5"/>
      <c r="U81" s="5"/>
      <c r="V81" s="5"/>
      <c r="W81" s="57"/>
    </row>
    <row r="82" spans="2:23" outlineLevel="1" x14ac:dyDescent="0.25">
      <c r="B82" s="56" t="s">
        <v>36</v>
      </c>
      <c r="C82" s="5"/>
      <c r="D82" s="5"/>
      <c r="E82" s="5"/>
      <c r="F82" s="5"/>
      <c r="G82" s="5"/>
      <c r="H82" s="5"/>
      <c r="I82" s="39">
        <f>SUMIFS('2 - Förderzeitraum'!I:I,'2 - Förderzeitraum'!$B:$B,"Zwischensumme Erdgas")</f>
        <v>0</v>
      </c>
      <c r="J82" s="39">
        <f>SUMIFS('2 - Förderzeitraum'!J:J,'2 - Förderzeitraum'!$B:$B,"Zwischensumme Erdgas")</f>
        <v>0</v>
      </c>
      <c r="K82" s="39">
        <f>SUMIFS('2 - Förderzeitraum'!K:K,'2 - Förderzeitraum'!$B:$B,"Zwischensumme Erdgas")</f>
        <v>0</v>
      </c>
      <c r="L82" s="39">
        <f>SUMIFS('2 - Förderzeitraum'!L:L,'2 - Förderzeitraum'!$B:$B,"Zwischensumme Erdgas")</f>
        <v>0</v>
      </c>
      <c r="M82" s="39">
        <f>SUMIFS('2 - Förderzeitraum'!M:M,'2 - Förderzeitraum'!$B:$B,"Zwischensumme Erdgas")</f>
        <v>0</v>
      </c>
      <c r="N82" s="39">
        <f>SUMIFS('2 - Förderzeitraum'!N:N,'2 - Förderzeitraum'!$B:$B,"Zwischensumme Erdgas")</f>
        <v>0</v>
      </c>
      <c r="O82" s="39">
        <f>SUMIFS('2 - Förderzeitraum'!O:O,'2 - Förderzeitraum'!$B:$B,"Zwischensumme Erdgas")</f>
        <v>0</v>
      </c>
      <c r="P82" s="39">
        <f>SUMIFS('2 - Förderzeitraum'!P:P,'2 - Förderzeitraum'!$B:$B,"Zwischensumme Erdgas")</f>
        <v>0</v>
      </c>
      <c r="Q82" s="5"/>
      <c r="R82" s="17"/>
      <c r="S82" s="5"/>
      <c r="T82" s="5"/>
      <c r="U82" s="5"/>
      <c r="V82" s="5"/>
      <c r="W82" s="57"/>
    </row>
    <row r="83" spans="2:23" outlineLevel="1" x14ac:dyDescent="0.25">
      <c r="B83" s="58" t="s">
        <v>35</v>
      </c>
      <c r="C83" s="44"/>
      <c r="D83" s="44"/>
      <c r="E83" s="44"/>
      <c r="F83" s="44"/>
      <c r="G83" s="44"/>
      <c r="H83" s="44"/>
      <c r="I83" s="45">
        <f>'1 - Vergleichszeitraum'!$H$19</f>
        <v>0</v>
      </c>
      <c r="J83" s="45">
        <f>'1 - Vergleichszeitraum'!$H$19</f>
        <v>0</v>
      </c>
      <c r="K83" s="45">
        <f>'1 - Vergleichszeitraum'!$H$19</f>
        <v>0</v>
      </c>
      <c r="L83" s="45">
        <f>'1 - Vergleichszeitraum'!$H$19</f>
        <v>0</v>
      </c>
      <c r="M83" s="45">
        <f>'1 - Vergleichszeitraum'!$H$19</f>
        <v>0</v>
      </c>
      <c r="N83" s="45">
        <f>'1 - Vergleichszeitraum'!$H$19</f>
        <v>0</v>
      </c>
      <c r="O83" s="45">
        <f>'1 - Vergleichszeitraum'!$H$19</f>
        <v>0</v>
      </c>
      <c r="P83" s="45">
        <f>'1 - Vergleichszeitraum'!$H$19</f>
        <v>0</v>
      </c>
      <c r="Q83" s="5"/>
      <c r="R83" s="17"/>
      <c r="S83" s="5"/>
      <c r="T83" s="5"/>
      <c r="U83" s="5"/>
      <c r="V83" s="5"/>
      <c r="W83" s="57"/>
    </row>
    <row r="84" spans="2:23" ht="15.75" outlineLevel="1" x14ac:dyDescent="0.3">
      <c r="B84" s="56" t="s">
        <v>37</v>
      </c>
      <c r="C84" s="5"/>
      <c r="D84" s="5"/>
      <c r="E84" s="5"/>
      <c r="F84" s="5"/>
      <c r="G84" s="5"/>
      <c r="H84" s="5"/>
      <c r="I84" s="39">
        <f>MAX(I82-2*I83,0)</f>
        <v>0</v>
      </c>
      <c r="J84" s="39">
        <f t="shared" ref="J84" si="63">MAX(J82-2*J83,0)</f>
        <v>0</v>
      </c>
      <c r="K84" s="39">
        <f t="shared" ref="K84" si="64">MAX(K82-2*K83,0)</f>
        <v>0</v>
      </c>
      <c r="L84" s="39">
        <f t="shared" ref="L84" si="65">MAX(L82-2*L83,0)</f>
        <v>0</v>
      </c>
      <c r="M84" s="39">
        <f t="shared" ref="M84" si="66">MAX(M82-2*M83,0)</f>
        <v>0</v>
      </c>
      <c r="N84" s="39">
        <f t="shared" ref="N84" si="67">MAX(N82-2*N83,0)</f>
        <v>0</v>
      </c>
      <c r="O84" s="39">
        <f t="shared" ref="O84" si="68">MAX(O82-2*O83,0)</f>
        <v>0</v>
      </c>
      <c r="P84" s="39">
        <f t="shared" ref="P84" si="69">MAX(P82-2*P83,0)</f>
        <v>0</v>
      </c>
      <c r="Q84" s="7" t="s">
        <v>1</v>
      </c>
      <c r="R84" s="35" t="s">
        <v>92</v>
      </c>
      <c r="S84" s="5"/>
      <c r="T84" s="5"/>
      <c r="U84" s="5"/>
      <c r="V84" s="5"/>
      <c r="W84" s="57"/>
    </row>
    <row r="85" spans="2:23" ht="15.75" outlineLevel="1" x14ac:dyDescent="0.3">
      <c r="B85" s="56"/>
      <c r="C85" s="5"/>
      <c r="D85" s="5"/>
      <c r="E85" s="5"/>
      <c r="F85" s="5"/>
      <c r="G85" s="5"/>
      <c r="H85" s="5"/>
      <c r="I85" s="37"/>
      <c r="J85" s="37"/>
      <c r="K85" s="37"/>
      <c r="L85" s="37"/>
      <c r="M85" s="37"/>
      <c r="N85" s="37"/>
      <c r="O85" s="37"/>
      <c r="P85" s="37"/>
      <c r="Q85" s="7"/>
      <c r="R85" s="35"/>
      <c r="S85" s="5"/>
      <c r="T85" s="5"/>
      <c r="U85" s="5"/>
      <c r="V85" s="5"/>
      <c r="W85" s="57"/>
    </row>
    <row r="86" spans="2:23" ht="15.75" outlineLevel="1" x14ac:dyDescent="0.3">
      <c r="B86" s="56" t="s">
        <v>28</v>
      </c>
      <c r="C86" s="5"/>
      <c r="D86" s="5"/>
      <c r="E86" s="5"/>
      <c r="F86" s="5"/>
      <c r="G86" s="5"/>
      <c r="H86" s="5"/>
      <c r="I86" s="37">
        <f>SUMIFS('2 - Förderzeitraum'!I:I,'2 - Förderzeitraum'!$B:$B,"Erdgasverbrauch in kWh von 1. Februar bis 30. September 2022")</f>
        <v>0</v>
      </c>
      <c r="J86" s="37">
        <f>SUMIFS('2 - Förderzeitraum'!J:J,'2 - Förderzeitraum'!$B:$B,"Erdgasverbrauch in kWh von 1. Februar bis 30. September 2022")</f>
        <v>0</v>
      </c>
      <c r="K86" s="37">
        <f>SUMIFS('2 - Förderzeitraum'!K:K,'2 - Förderzeitraum'!$B:$B,"Erdgasverbrauch in kWh von 1. Februar bis 30. September 2022")</f>
        <v>0</v>
      </c>
      <c r="L86" s="37">
        <f>SUMIFS('2 - Förderzeitraum'!L:L,'2 - Förderzeitraum'!$B:$B,"Erdgasverbrauch in kWh von 1. Februar bis 30. September 2022")</f>
        <v>0</v>
      </c>
      <c r="M86" s="37">
        <f>SUMIFS('2 - Förderzeitraum'!M:M,'2 - Förderzeitraum'!$B:$B,"Erdgasverbrauch in kWh von 1. Februar bis 30. September 2022")</f>
        <v>0</v>
      </c>
      <c r="N86" s="37">
        <f>SUMIFS('2 - Förderzeitraum'!N:N,'2 - Förderzeitraum'!$B:$B,"Erdgasverbrauch in kWh von 1. Februar bis 30. September 2022")</f>
        <v>0</v>
      </c>
      <c r="O86" s="37">
        <f>SUMIFS('2 - Förderzeitraum'!O:O,'2 - Förderzeitraum'!$B:$B,"Erdgasverbrauch in kWh von 1. Februar bis 30. September 2022")</f>
        <v>0</v>
      </c>
      <c r="P86" s="37">
        <f>SUMIFS('2 - Förderzeitraum'!P:P,'2 - Förderzeitraum'!$B:$B,"Erdgasverbrauch in kWh von 1. Februar bis 30. September 2022")</f>
        <v>0</v>
      </c>
      <c r="Q86" s="7"/>
      <c r="R86" s="35"/>
      <c r="S86" s="5"/>
      <c r="T86" s="5"/>
      <c r="U86" s="5"/>
      <c r="V86" s="5"/>
      <c r="W86" s="57"/>
    </row>
    <row r="87" spans="2:23" outlineLevel="1" x14ac:dyDescent="0.25">
      <c r="B87" s="58" t="s">
        <v>29</v>
      </c>
      <c r="C87" s="44"/>
      <c r="D87" s="44"/>
      <c r="E87" s="44"/>
      <c r="F87" s="44"/>
      <c r="G87" s="44"/>
      <c r="H87" s="46">
        <f>SUM(I87:P87)</f>
        <v>0</v>
      </c>
      <c r="I87" s="47">
        <f>SUMIFS('1 - Vergleichszeitraum'!I:I,'1 - Vergleichszeitraum'!$B:$B,"Erdgasverbrauch in kWh von 1. Februar bis 30. September 2021")</f>
        <v>0</v>
      </c>
      <c r="J87" s="47">
        <f>SUMIFS('1 - Vergleichszeitraum'!J:J,'1 - Vergleichszeitraum'!$B:$B,"Erdgasverbrauch in kWh von 1. Februar bis 30. September 2021")</f>
        <v>0</v>
      </c>
      <c r="K87" s="47">
        <f>SUMIFS('1 - Vergleichszeitraum'!K:K,'1 - Vergleichszeitraum'!$B:$B,"Erdgasverbrauch in kWh von 1. Februar bis 30. September 2021")</f>
        <v>0</v>
      </c>
      <c r="L87" s="47">
        <f>SUMIFS('1 - Vergleichszeitraum'!L:L,'1 - Vergleichszeitraum'!$B:$B,"Erdgasverbrauch in kWh von 1. Februar bis 30. September 2021")</f>
        <v>0</v>
      </c>
      <c r="M87" s="47">
        <f>SUMIFS('1 - Vergleichszeitraum'!M:M,'1 - Vergleichszeitraum'!$B:$B,"Erdgasverbrauch in kWh von 1. Februar bis 30. September 2021")</f>
        <v>0</v>
      </c>
      <c r="N87" s="47">
        <f>SUMIFS('1 - Vergleichszeitraum'!N:N,'1 - Vergleichszeitraum'!$B:$B,"Erdgasverbrauch in kWh von 1. Februar bis 30. September 2021")</f>
        <v>0</v>
      </c>
      <c r="O87" s="47">
        <f>SUMIFS('1 - Vergleichszeitraum'!O:O,'1 - Vergleichszeitraum'!$B:$B,"Erdgasverbrauch in kWh von 1. Februar bis 30. September 2021")</f>
        <v>0</v>
      </c>
      <c r="P87" s="47">
        <f>SUMIFS('1 - Vergleichszeitraum'!P:P,'1 - Vergleichszeitraum'!$B:$B,"Erdgasverbrauch in kWh von 1. Februar bis 30. September 2021")</f>
        <v>0</v>
      </c>
      <c r="Q87" s="5"/>
      <c r="R87" s="5"/>
      <c r="S87" s="5"/>
      <c r="T87" s="5"/>
      <c r="U87" s="5"/>
      <c r="V87" s="5"/>
      <c r="W87" s="57"/>
    </row>
    <row r="88" spans="2:23" ht="15.75" outlineLevel="1" x14ac:dyDescent="0.3">
      <c r="B88" s="56" t="s">
        <v>63</v>
      </c>
      <c r="C88" s="5"/>
      <c r="D88" s="5"/>
      <c r="E88" s="5"/>
      <c r="F88" s="5"/>
      <c r="G88" s="5"/>
      <c r="H88" s="5"/>
      <c r="I88" s="37">
        <f>MIN(I86,I87*0.7)</f>
        <v>0</v>
      </c>
      <c r="J88" s="37">
        <f t="shared" ref="J88" si="70">MIN(J86,J87*0.7)</f>
        <v>0</v>
      </c>
      <c r="K88" s="37">
        <f t="shared" ref="K88" si="71">MIN(K86,K87*0.7)</f>
        <v>0</v>
      </c>
      <c r="L88" s="37">
        <f t="shared" ref="L88" si="72">MIN(L86,L87*0.7)</f>
        <v>0</v>
      </c>
      <c r="M88" s="37">
        <f t="shared" ref="M88" si="73">MIN(M86,M87*0.7)</f>
        <v>0</v>
      </c>
      <c r="N88" s="37">
        <f t="shared" ref="N88" si="74">MIN(N86,N87*0.7)</f>
        <v>0</v>
      </c>
      <c r="O88" s="37">
        <f t="shared" ref="O88" si="75">MIN(O86,O87*0.7)</f>
        <v>0</v>
      </c>
      <c r="P88" s="37">
        <f t="shared" ref="P88" si="76">MIN(P86,P87*0.7)</f>
        <v>0</v>
      </c>
      <c r="Q88" s="7" t="s">
        <v>1</v>
      </c>
      <c r="R88" s="35" t="s">
        <v>93</v>
      </c>
      <c r="S88" s="5"/>
      <c r="T88" s="5"/>
      <c r="U88" s="5"/>
      <c r="V88" s="5"/>
      <c r="W88" s="57"/>
    </row>
    <row r="89" spans="2:23" ht="15.75" outlineLevel="1" x14ac:dyDescent="0.3">
      <c r="B89" s="56"/>
      <c r="C89" s="5"/>
      <c r="D89" s="5"/>
      <c r="E89" s="5"/>
      <c r="F89" s="5"/>
      <c r="G89" s="5"/>
      <c r="H89" s="5"/>
      <c r="I89" s="37"/>
      <c r="J89" s="37"/>
      <c r="K89" s="37"/>
      <c r="L89" s="37"/>
      <c r="M89" s="37"/>
      <c r="N89" s="37"/>
      <c r="O89" s="37"/>
      <c r="P89" s="37"/>
      <c r="Q89" s="7"/>
      <c r="R89" s="35"/>
      <c r="S89" s="5"/>
      <c r="T89" s="5"/>
      <c r="U89" s="5"/>
      <c r="V89" s="5"/>
      <c r="W89" s="57"/>
    </row>
    <row r="90" spans="2:23" ht="18.75" outlineLevel="1" x14ac:dyDescent="0.4">
      <c r="B90" s="60" t="s">
        <v>64</v>
      </c>
      <c r="C90" s="38"/>
      <c r="D90" s="38"/>
      <c r="E90" s="38"/>
      <c r="F90" s="38"/>
      <c r="G90" s="38"/>
      <c r="H90" s="38"/>
      <c r="I90" s="41"/>
      <c r="J90" s="41"/>
      <c r="K90" s="41"/>
      <c r="L90" s="41"/>
      <c r="M90" s="41"/>
      <c r="N90" s="41"/>
      <c r="O90" s="41"/>
      <c r="P90" s="41"/>
      <c r="Q90" s="7"/>
      <c r="R90" s="35"/>
      <c r="S90" s="5"/>
      <c r="T90" s="5"/>
      <c r="U90" s="5"/>
      <c r="V90" s="5"/>
      <c r="W90" s="57"/>
    </row>
    <row r="91" spans="2:23" ht="15.75" outlineLevel="1" x14ac:dyDescent="0.3">
      <c r="B91" s="56" t="s">
        <v>57</v>
      </c>
      <c r="C91" s="5"/>
      <c r="D91" s="5"/>
      <c r="E91" s="5"/>
      <c r="F91" s="5"/>
      <c r="G91" s="5"/>
      <c r="H91" s="5"/>
      <c r="I91" s="48">
        <f>I75*I79</f>
        <v>0</v>
      </c>
      <c r="J91" s="48">
        <f t="shared" ref="J91:P91" si="77">J75*J79</f>
        <v>0</v>
      </c>
      <c r="K91" s="48">
        <f t="shared" si="77"/>
        <v>0</v>
      </c>
      <c r="L91" s="48">
        <f t="shared" si="77"/>
        <v>0</v>
      </c>
      <c r="M91" s="48">
        <f t="shared" si="77"/>
        <v>0</v>
      </c>
      <c r="N91" s="48">
        <f t="shared" si="77"/>
        <v>0</v>
      </c>
      <c r="O91" s="48">
        <f t="shared" si="77"/>
        <v>0</v>
      </c>
      <c r="P91" s="48">
        <f t="shared" si="77"/>
        <v>0</v>
      </c>
      <c r="Q91" s="7" t="s">
        <v>1</v>
      </c>
      <c r="R91" s="35" t="s">
        <v>27</v>
      </c>
      <c r="S91" s="5"/>
      <c r="T91" s="5"/>
      <c r="U91" s="5"/>
      <c r="V91" s="5"/>
      <c r="W91" s="57"/>
    </row>
    <row r="92" spans="2:23" ht="18.75" outlineLevel="1" x14ac:dyDescent="0.4">
      <c r="B92" s="63" t="s">
        <v>56</v>
      </c>
      <c r="C92" s="49"/>
      <c r="D92" s="49"/>
      <c r="E92" s="49"/>
      <c r="F92" s="49"/>
      <c r="G92" s="49"/>
      <c r="H92" s="49"/>
      <c r="I92" s="50">
        <f>I84*I88</f>
        <v>0</v>
      </c>
      <c r="J92" s="50">
        <f t="shared" ref="J92:P92" si="78">J84*J88</f>
        <v>0</v>
      </c>
      <c r="K92" s="50">
        <f t="shared" si="78"/>
        <v>0</v>
      </c>
      <c r="L92" s="50">
        <f t="shared" si="78"/>
        <v>0</v>
      </c>
      <c r="M92" s="50">
        <f t="shared" si="78"/>
        <v>0</v>
      </c>
      <c r="N92" s="50">
        <f t="shared" si="78"/>
        <v>0</v>
      </c>
      <c r="O92" s="50">
        <f t="shared" si="78"/>
        <v>0</v>
      </c>
      <c r="P92" s="50">
        <f t="shared" si="78"/>
        <v>0</v>
      </c>
      <c r="Q92" s="7" t="s">
        <v>1</v>
      </c>
      <c r="R92" s="35" t="s">
        <v>94</v>
      </c>
      <c r="S92" s="5"/>
      <c r="T92" s="5"/>
      <c r="U92" s="5"/>
      <c r="V92" s="5"/>
      <c r="W92" s="57"/>
    </row>
    <row r="93" spans="2:23" outlineLevel="1" x14ac:dyDescent="0.25">
      <c r="B93" s="56" t="s">
        <v>58</v>
      </c>
      <c r="C93" s="5"/>
      <c r="D93" s="5"/>
      <c r="E93" s="5"/>
      <c r="F93" s="5"/>
      <c r="G93" s="5"/>
      <c r="H93" s="5"/>
      <c r="I93" s="64">
        <f>SUM(I91:I92)</f>
        <v>0</v>
      </c>
      <c r="J93" s="64">
        <f t="shared" ref="J93" si="79">SUM(J91:J92)</f>
        <v>0</v>
      </c>
      <c r="K93" s="64">
        <f t="shared" ref="K93" si="80">SUM(K91:K92)</f>
        <v>0</v>
      </c>
      <c r="L93" s="64">
        <f t="shared" ref="L93" si="81">SUM(L91:L92)</f>
        <v>0</v>
      </c>
      <c r="M93" s="64">
        <f t="shared" ref="M93" si="82">SUM(M91:M92)</f>
        <v>0</v>
      </c>
      <c r="N93" s="64">
        <f t="shared" ref="N93" si="83">SUM(N91:N92)</f>
        <v>0</v>
      </c>
      <c r="O93" s="64">
        <f t="shared" ref="O93" si="84">SUM(O91:O92)</f>
        <v>0</v>
      </c>
      <c r="P93" s="64">
        <f t="shared" ref="P93" si="85">SUM(P91:P92)</f>
        <v>0</v>
      </c>
      <c r="Q93" s="5"/>
      <c r="R93" s="5"/>
      <c r="S93" s="5"/>
      <c r="T93" s="5"/>
      <c r="U93" s="5"/>
      <c r="V93" s="5"/>
      <c r="W93" s="57"/>
    </row>
    <row r="94" spans="2:23" outlineLevel="1" x14ac:dyDescent="0.25">
      <c r="B94" s="56" t="s">
        <v>52</v>
      </c>
      <c r="C94" s="5"/>
      <c r="D94" s="5"/>
      <c r="E94" s="5"/>
      <c r="F94" s="5"/>
      <c r="G94" s="5"/>
      <c r="H94" s="5"/>
      <c r="I94" s="64">
        <f>'3 - Unternehmensangaben'!D12</f>
        <v>0</v>
      </c>
      <c r="J94" s="64">
        <f>'3 - Unternehmensangaben'!E12</f>
        <v>0</v>
      </c>
      <c r="K94" s="64">
        <f>'3 - Unternehmensangaben'!F12</f>
        <v>0</v>
      </c>
      <c r="L94" s="64">
        <f>'3 - Unternehmensangaben'!G12</f>
        <v>0</v>
      </c>
      <c r="M94" s="64">
        <f>'3 - Unternehmensangaben'!H12</f>
        <v>0</v>
      </c>
      <c r="N94" s="64">
        <f>'3 - Unternehmensangaben'!I12</f>
        <v>0</v>
      </c>
      <c r="O94" s="64">
        <f>'3 - Unternehmensangaben'!J12</f>
        <v>0</v>
      </c>
      <c r="P94" s="64">
        <f>'3 - Unternehmensangaben'!K12</f>
        <v>0</v>
      </c>
      <c r="Q94" s="5"/>
      <c r="R94" s="5"/>
      <c r="S94" s="5"/>
      <c r="T94" s="5"/>
      <c r="U94" s="5"/>
      <c r="V94" s="5"/>
      <c r="W94" s="57"/>
    </row>
    <row r="95" spans="2:23" outlineLevel="1" x14ac:dyDescent="0.25">
      <c r="B95" s="56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7"/>
    </row>
    <row r="96" spans="2:23" ht="19.5" outlineLevel="1" thickBot="1" x14ac:dyDescent="0.45">
      <c r="B96" s="61" t="s">
        <v>59</v>
      </c>
      <c r="C96" s="9"/>
      <c r="D96" s="9"/>
      <c r="E96" s="9"/>
      <c r="F96" s="9"/>
      <c r="G96" s="9"/>
      <c r="H96" s="9"/>
      <c r="I96" s="65">
        <f>IFERROR(IF(I93/(I94*-1)&gt;=0.5,I93*0.7,0),0)</f>
        <v>0</v>
      </c>
      <c r="J96" s="65">
        <f t="shared" ref="J96:P96" si="86">IFERROR(IF(J93/(J94*-1)&gt;=0.5,J93*0.7,0),0)</f>
        <v>0</v>
      </c>
      <c r="K96" s="65">
        <f t="shared" si="86"/>
        <v>0</v>
      </c>
      <c r="L96" s="65">
        <f t="shared" si="86"/>
        <v>0</v>
      </c>
      <c r="M96" s="65">
        <f t="shared" si="86"/>
        <v>0</v>
      </c>
      <c r="N96" s="65">
        <f t="shared" si="86"/>
        <v>0</v>
      </c>
      <c r="O96" s="65">
        <f t="shared" si="86"/>
        <v>0</v>
      </c>
      <c r="P96" s="65">
        <f t="shared" si="86"/>
        <v>0</v>
      </c>
      <c r="Q96" s="9"/>
      <c r="R96" s="9"/>
      <c r="S96" s="9"/>
      <c r="T96" s="9"/>
      <c r="U96" s="9"/>
      <c r="V96" s="9"/>
      <c r="W96" s="62"/>
    </row>
  </sheetData>
  <mergeCells count="1">
    <mergeCell ref="E6:H6"/>
  </mergeCells>
  <phoneticPr fontId="14" type="noConversion"/>
  <conditionalFormatting sqref="E12:E14">
    <cfRule type="cellIs" dxfId="11" priority="8" operator="equal">
      <formula>"Eingaben vorhanden"</formula>
    </cfRule>
    <cfRule type="cellIs" dxfId="10" priority="9" operator="equal">
      <formula>"Eingaben offen"</formula>
    </cfRule>
  </conditionalFormatting>
  <conditionalFormatting sqref="E14">
    <cfRule type="cellIs" dxfId="9" priority="7" operator="equal">
      <formula>"Keine Eingaben erforderlich"</formula>
    </cfRule>
  </conditionalFormatting>
  <conditionalFormatting sqref="E6">
    <cfRule type="cellIs" dxfId="8" priority="2" operator="equal">
      <formula>"Eingaben vorhanden"</formula>
    </cfRule>
    <cfRule type="cellIs" dxfId="7" priority="3" operator="equal">
      <formula>"Eingaben offen"</formula>
    </cfRule>
  </conditionalFormatting>
  <conditionalFormatting sqref="E6">
    <cfRule type="cellIs" dxfId="6" priority="1" operator="equal">
      <formula>"Keine Eingaben erforderlich"</formula>
    </cfRule>
  </conditionalFormatting>
  <dataValidations count="1">
    <dataValidation type="textLength" errorStyle="information" operator="equal" allowBlank="1" showErrorMessage="1" errorTitle="Achtung" error="Bitte geben Sie nur die letzten vier Stellen Ihrer Zählpunktnummer an." sqref="V45:V64 V72:V91 V10:V42 V6" xr:uid="{D65CC58C-C597-40E6-BEC7-19C197BE6E90}">
      <formula1>4</formula1>
    </dataValidation>
  </dataValidations>
  <pageMargins left="0.7" right="0.7" top="0.78740157499999996" bottom="0.78740157499999996" header="0.3" footer="0.3"/>
  <pageSetup paperSize="9" scale="44" orientation="landscape" r:id="rId1"/>
  <rowBreaks count="1" manualBreakCount="1">
    <brk id="4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258F0-9E19-48C2-B53E-F6478CF3FB84}">
  <sheetPr codeName="Tabelle1"/>
  <dimension ref="A1:AD108"/>
  <sheetViews>
    <sheetView showGridLines="0" topLeftCell="A5" zoomScaleNormal="100" workbookViewId="0">
      <selection activeCell="P31" sqref="P31"/>
    </sheetView>
  </sheetViews>
  <sheetFormatPr baseColWidth="10" defaultColWidth="10.85546875" defaultRowHeight="15" x14ac:dyDescent="0.25"/>
  <cols>
    <col min="1" max="1" width="2.42578125" style="80" customWidth="1"/>
    <col min="2" max="7" width="10.85546875" style="88"/>
    <col min="8" max="8" width="15.7109375" style="88" bestFit="1" customWidth="1"/>
    <col min="9" max="16" width="10.85546875" style="88" customWidth="1"/>
    <col min="17" max="22" width="10.85546875" style="88"/>
    <col min="23" max="23" width="12" style="88" customWidth="1"/>
    <col min="24" max="24" width="10.85546875" style="81"/>
    <col min="25" max="30" width="10.85546875" style="82"/>
    <col min="31" max="16384" width="10.85546875" style="89"/>
  </cols>
  <sheetData>
    <row r="1" spans="1:30" s="83" customFormat="1" x14ac:dyDescent="0.25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1"/>
      <c r="Y1" s="82"/>
      <c r="Z1" s="82"/>
      <c r="AA1" s="82"/>
      <c r="AB1" s="82"/>
      <c r="AC1" s="82"/>
      <c r="AD1" s="82"/>
    </row>
    <row r="2" spans="1:30" s="83" customFormat="1" ht="27" x14ac:dyDescent="0.5">
      <c r="A2" s="80"/>
      <c r="B2" s="84" t="s">
        <v>0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1"/>
      <c r="Y2" s="82"/>
      <c r="Z2" s="82"/>
      <c r="AA2" s="82"/>
      <c r="AB2" s="82"/>
      <c r="AC2" s="82"/>
      <c r="AD2" s="82"/>
    </row>
    <row r="3" spans="1:30" s="83" customFormat="1" ht="18.75" x14ac:dyDescent="0.3">
      <c r="A3" s="80"/>
      <c r="B3" s="86" t="s">
        <v>101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1"/>
      <c r="Y3" s="82"/>
      <c r="Z3" s="82"/>
      <c r="AA3" s="82"/>
      <c r="AB3" s="82"/>
      <c r="AC3" s="82"/>
      <c r="AD3" s="82"/>
    </row>
    <row r="4" spans="1:30" s="83" customFormat="1" x14ac:dyDescent="0.25">
      <c r="A4" s="80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  <c r="Y4" s="82"/>
      <c r="Z4" s="82"/>
      <c r="AA4" s="82"/>
      <c r="AB4" s="82"/>
      <c r="AC4" s="82"/>
      <c r="AD4" s="82"/>
    </row>
    <row r="5" spans="1:30" x14ac:dyDescent="0.25"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</row>
    <row r="6" spans="1:30" ht="18.75" x14ac:dyDescent="0.4">
      <c r="B6" s="90" t="s">
        <v>47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</row>
    <row r="7" spans="1:30" x14ac:dyDescent="0.25"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</row>
    <row r="8" spans="1:30" x14ac:dyDescent="0.25">
      <c r="B8" s="91" t="s">
        <v>20</v>
      </c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</row>
    <row r="9" spans="1:30" ht="15.75" thickBot="1" x14ac:dyDescent="0.3"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</row>
    <row r="10" spans="1:30" x14ac:dyDescent="0.25"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</row>
    <row r="11" spans="1:30" ht="19.5" thickBot="1" x14ac:dyDescent="0.45">
      <c r="B11" s="90" t="s">
        <v>16</v>
      </c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</row>
    <row r="12" spans="1:30" ht="16.5" thickBot="1" x14ac:dyDescent="0.35">
      <c r="B12" s="91" t="s">
        <v>15</v>
      </c>
      <c r="C12" s="91"/>
      <c r="D12" s="91"/>
      <c r="E12" s="91"/>
      <c r="F12" s="91"/>
      <c r="G12" s="91"/>
      <c r="H12" s="116"/>
      <c r="I12" s="91" t="s">
        <v>2</v>
      </c>
      <c r="J12" s="94" t="s">
        <v>1</v>
      </c>
      <c r="K12" s="146" t="s">
        <v>103</v>
      </c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</row>
    <row r="13" spans="1:30" ht="15.75" thickBot="1" x14ac:dyDescent="0.3">
      <c r="B13" s="91" t="s">
        <v>12</v>
      </c>
      <c r="C13" s="91"/>
      <c r="D13" s="91"/>
      <c r="E13" s="91"/>
      <c r="F13" s="91"/>
      <c r="G13" s="91"/>
      <c r="H13" s="117"/>
      <c r="I13" s="91" t="s">
        <v>3</v>
      </c>
      <c r="J13" s="91"/>
      <c r="K13" s="147"/>
      <c r="L13" s="147"/>
      <c r="M13" s="147"/>
      <c r="N13" s="147"/>
      <c r="O13" s="147"/>
      <c r="P13" s="147"/>
      <c r="Q13" s="147"/>
      <c r="R13" s="147"/>
      <c r="S13" s="147"/>
      <c r="T13" s="147"/>
      <c r="U13" s="147"/>
      <c r="V13" s="147"/>
      <c r="W13" s="147"/>
    </row>
    <row r="14" spans="1:30" ht="15.75" x14ac:dyDescent="0.3">
      <c r="B14" s="91" t="s">
        <v>5</v>
      </c>
      <c r="C14" s="91"/>
      <c r="D14" s="91"/>
      <c r="E14" s="91"/>
      <c r="F14" s="91"/>
      <c r="G14" s="92"/>
      <c r="H14" s="95">
        <f>IFERROR(H12/H13,0)</f>
        <v>0</v>
      </c>
      <c r="I14" s="96" t="s">
        <v>2</v>
      </c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</row>
    <row r="15" spans="1:30" ht="15.75" x14ac:dyDescent="0.3">
      <c r="B15" s="91"/>
      <c r="C15" s="91"/>
      <c r="D15" s="91"/>
      <c r="E15" s="91"/>
      <c r="F15" s="91"/>
      <c r="G15" s="92"/>
      <c r="H15" s="95"/>
      <c r="I15" s="96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</row>
    <row r="16" spans="1:30" ht="19.5" thickBot="1" x14ac:dyDescent="0.45">
      <c r="B16" s="90" t="s">
        <v>17</v>
      </c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</row>
    <row r="17" spans="2:30" ht="16.5" thickBot="1" x14ac:dyDescent="0.35">
      <c r="B17" s="91" t="s">
        <v>15</v>
      </c>
      <c r="C17" s="91"/>
      <c r="D17" s="91"/>
      <c r="E17" s="91"/>
      <c r="F17" s="91"/>
      <c r="G17" s="91"/>
      <c r="H17" s="116"/>
      <c r="I17" s="91" t="s">
        <v>2</v>
      </c>
      <c r="J17" s="94" t="s">
        <v>1</v>
      </c>
      <c r="K17" s="146" t="s">
        <v>104</v>
      </c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</row>
    <row r="18" spans="2:30" ht="15.75" thickBot="1" x14ac:dyDescent="0.3">
      <c r="B18" s="91" t="s">
        <v>12</v>
      </c>
      <c r="C18" s="91"/>
      <c r="D18" s="91"/>
      <c r="E18" s="91"/>
      <c r="F18" s="91"/>
      <c r="G18" s="91"/>
      <c r="H18" s="117"/>
      <c r="I18" s="91" t="s">
        <v>3</v>
      </c>
      <c r="J18" s="91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147"/>
      <c r="W18" s="147"/>
    </row>
    <row r="19" spans="2:30" ht="15.75" x14ac:dyDescent="0.3">
      <c r="B19" s="91" t="s">
        <v>5</v>
      </c>
      <c r="C19" s="91"/>
      <c r="D19" s="91"/>
      <c r="E19" s="91"/>
      <c r="F19" s="91"/>
      <c r="G19" s="92"/>
      <c r="H19" s="95">
        <f>IFERROR(H17/H18,0)</f>
        <v>0</v>
      </c>
      <c r="I19" s="96" t="s">
        <v>2</v>
      </c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</row>
    <row r="20" spans="2:30" ht="16.5" thickBot="1" x14ac:dyDescent="0.35">
      <c r="B20" s="93"/>
      <c r="C20" s="93"/>
      <c r="D20" s="93"/>
      <c r="E20" s="93"/>
      <c r="F20" s="93"/>
      <c r="G20" s="93"/>
      <c r="H20" s="97"/>
      <c r="I20" s="98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</row>
    <row r="21" spans="2:30" ht="14.1" customHeight="1" x14ac:dyDescent="0.25"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</row>
    <row r="22" spans="2:30" ht="18.75" x14ac:dyDescent="0.4">
      <c r="B22" s="90" t="s">
        <v>18</v>
      </c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</row>
    <row r="23" spans="2:30" ht="18.75" x14ac:dyDescent="0.4">
      <c r="B23" s="90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</row>
    <row r="24" spans="2:30" x14ac:dyDescent="0.25">
      <c r="B24" s="91" t="s">
        <v>105</v>
      </c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</row>
    <row r="25" spans="2:30" x14ac:dyDescent="0.25">
      <c r="B25" s="92" t="s">
        <v>107</v>
      </c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</row>
    <row r="26" spans="2:30" x14ac:dyDescent="0.25">
      <c r="B26" s="91"/>
      <c r="C26" s="91"/>
      <c r="D26" s="92"/>
      <c r="E26" s="92"/>
      <c r="F26" s="92"/>
      <c r="G26" s="92"/>
      <c r="H26" s="99"/>
      <c r="I26" s="100"/>
      <c r="J26" s="100"/>
      <c r="K26" s="100"/>
      <c r="L26" s="100"/>
      <c r="M26" s="100"/>
      <c r="N26" s="100"/>
      <c r="O26" s="100"/>
      <c r="P26" s="100"/>
      <c r="Q26" s="101"/>
      <c r="R26" s="102"/>
      <c r="S26" s="102"/>
      <c r="T26" s="102"/>
      <c r="U26" s="102"/>
      <c r="V26" s="102"/>
      <c r="W26" s="102"/>
      <c r="X26" s="103"/>
      <c r="AD26" s="89"/>
    </row>
    <row r="27" spans="2:30" s="80" customFormat="1" x14ac:dyDescent="0.25"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5"/>
      <c r="Y27" s="105"/>
      <c r="Z27" s="105"/>
      <c r="AA27" s="105"/>
      <c r="AB27" s="105"/>
    </row>
    <row r="28" spans="2:30" ht="19.5" thickBot="1" x14ac:dyDescent="0.45">
      <c r="B28" s="90" t="s">
        <v>4</v>
      </c>
      <c r="C28" s="91"/>
      <c r="D28" s="92"/>
      <c r="E28" s="92"/>
      <c r="F28" s="92"/>
      <c r="G28" s="92"/>
      <c r="H28" s="92"/>
      <c r="I28" s="106">
        <v>44228</v>
      </c>
      <c r="J28" s="106">
        <v>44256</v>
      </c>
      <c r="K28" s="106">
        <v>44287</v>
      </c>
      <c r="L28" s="106">
        <v>44317</v>
      </c>
      <c r="M28" s="106">
        <v>44348</v>
      </c>
      <c r="N28" s="106">
        <v>44378</v>
      </c>
      <c r="O28" s="106">
        <v>44409</v>
      </c>
      <c r="P28" s="106">
        <v>44440</v>
      </c>
      <c r="Q28" s="92"/>
      <c r="R28" s="107"/>
      <c r="S28" s="107"/>
      <c r="T28" s="107"/>
      <c r="U28" s="107"/>
      <c r="V28" s="107"/>
      <c r="W28" s="107"/>
      <c r="X28" s="82"/>
      <c r="AC28" s="89"/>
      <c r="AD28" s="89"/>
    </row>
    <row r="29" spans="2:30" ht="16.5" thickBot="1" x14ac:dyDescent="0.35">
      <c r="B29" s="91" t="s">
        <v>9</v>
      </c>
      <c r="C29" s="91"/>
      <c r="D29" s="92"/>
      <c r="E29" s="92"/>
      <c r="F29" s="92"/>
      <c r="G29" s="92"/>
      <c r="H29" s="118"/>
      <c r="I29" s="108"/>
      <c r="J29" s="109"/>
      <c r="K29" s="109"/>
      <c r="L29" s="109"/>
      <c r="M29" s="109"/>
      <c r="N29" s="109"/>
      <c r="O29" s="109"/>
      <c r="P29" s="109"/>
      <c r="Q29" s="94" t="s">
        <v>1</v>
      </c>
      <c r="R29" s="91" t="s">
        <v>11</v>
      </c>
      <c r="S29" s="107"/>
      <c r="T29" s="107"/>
      <c r="U29" s="107"/>
      <c r="V29" s="107"/>
      <c r="W29" s="107"/>
      <c r="X29" s="110">
        <f>H30</f>
        <v>0</v>
      </c>
      <c r="AC29" s="89"/>
      <c r="AD29" s="89"/>
    </row>
    <row r="30" spans="2:30" ht="16.5" thickBot="1" x14ac:dyDescent="0.35">
      <c r="B30" s="91" t="s">
        <v>6</v>
      </c>
      <c r="C30" s="91"/>
      <c r="D30" s="92"/>
      <c r="E30" s="92"/>
      <c r="F30" s="92"/>
      <c r="G30" s="92"/>
      <c r="H30" s="119"/>
      <c r="I30" s="111"/>
      <c r="J30" s="112"/>
      <c r="K30" s="112"/>
      <c r="L30" s="112"/>
      <c r="M30" s="112"/>
      <c r="N30" s="112"/>
      <c r="O30" s="112"/>
      <c r="P30" s="112"/>
      <c r="Q30" s="94" t="s">
        <v>1</v>
      </c>
      <c r="R30" s="91" t="s">
        <v>10</v>
      </c>
      <c r="S30" s="107"/>
      <c r="T30" s="107"/>
      <c r="U30" s="107"/>
      <c r="V30" s="107"/>
      <c r="W30" s="107"/>
      <c r="X30" s="82"/>
      <c r="AC30" s="89"/>
      <c r="AD30" s="89"/>
    </row>
    <row r="31" spans="2:30" ht="16.5" thickBot="1" x14ac:dyDescent="0.35">
      <c r="B31" s="91" t="str">
        <f>IF(H30="Erdgas","Erdgasverbrauch in kWh von 1. Februar bis 30. September 2021","Stromverbrauch in kWh von 1. Februar bis 30. September 2021")</f>
        <v>Stromverbrauch in kWh von 1. Februar bis 30. September 2021</v>
      </c>
      <c r="C31" s="91"/>
      <c r="D31" s="92"/>
      <c r="E31" s="92"/>
      <c r="F31" s="92"/>
      <c r="G31" s="92"/>
      <c r="H31" s="113">
        <f>SUM(I31:P31)</f>
        <v>0</v>
      </c>
      <c r="I31" s="120"/>
      <c r="J31" s="120"/>
      <c r="K31" s="120"/>
      <c r="L31" s="120"/>
      <c r="M31" s="120"/>
      <c r="N31" s="120"/>
      <c r="O31" s="120"/>
      <c r="P31" s="120"/>
      <c r="Q31" s="94" t="s">
        <v>1</v>
      </c>
      <c r="R31" s="114" t="s">
        <v>19</v>
      </c>
      <c r="S31" s="102"/>
      <c r="T31" s="102"/>
      <c r="U31" s="102"/>
      <c r="V31" s="102"/>
      <c r="W31" s="102"/>
      <c r="X31" s="82"/>
      <c r="AC31" s="89"/>
      <c r="AD31" s="89"/>
    </row>
    <row r="32" spans="2:30" x14ac:dyDescent="0.25">
      <c r="B32" s="91"/>
      <c r="C32" s="91"/>
      <c r="D32" s="92"/>
      <c r="E32" s="92"/>
      <c r="F32" s="92"/>
      <c r="G32" s="92"/>
      <c r="H32" s="99"/>
      <c r="I32" s="100"/>
      <c r="J32" s="100"/>
      <c r="K32" s="100"/>
      <c r="L32" s="100"/>
      <c r="M32" s="100"/>
      <c r="N32" s="100"/>
      <c r="O32" s="100"/>
      <c r="P32" s="100"/>
      <c r="Q32" s="101"/>
      <c r="R32" s="102"/>
      <c r="S32" s="102"/>
      <c r="T32" s="102"/>
      <c r="U32" s="102"/>
      <c r="V32" s="102"/>
      <c r="W32" s="102"/>
      <c r="X32" s="82"/>
      <c r="AC32" s="89"/>
      <c r="AD32" s="89"/>
    </row>
    <row r="33" spans="2:30" s="80" customFormat="1" x14ac:dyDescent="0.25"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5"/>
      <c r="Y33" s="105"/>
      <c r="Z33" s="105"/>
      <c r="AA33" s="105"/>
      <c r="AB33" s="105"/>
    </row>
    <row r="34" spans="2:30" ht="19.5" thickBot="1" x14ac:dyDescent="0.45">
      <c r="B34" s="90" t="s">
        <v>4</v>
      </c>
      <c r="C34" s="91"/>
      <c r="D34" s="92"/>
      <c r="E34" s="92"/>
      <c r="F34" s="92"/>
      <c r="G34" s="92"/>
      <c r="H34" s="92"/>
      <c r="I34" s="106">
        <v>44228</v>
      </c>
      <c r="J34" s="106">
        <v>44256</v>
      </c>
      <c r="K34" s="106">
        <v>44287</v>
      </c>
      <c r="L34" s="106">
        <v>44317</v>
      </c>
      <c r="M34" s="106">
        <v>44348</v>
      </c>
      <c r="N34" s="106">
        <v>44378</v>
      </c>
      <c r="O34" s="106">
        <v>44409</v>
      </c>
      <c r="P34" s="106">
        <v>44440</v>
      </c>
      <c r="Q34" s="92"/>
      <c r="R34" s="107"/>
      <c r="S34" s="107"/>
      <c r="T34" s="107"/>
      <c r="U34" s="107"/>
      <c r="V34" s="107"/>
      <c r="W34" s="107"/>
      <c r="X34" s="82"/>
      <c r="AC34" s="89"/>
      <c r="AD34" s="89"/>
    </row>
    <row r="35" spans="2:30" ht="16.5" thickBot="1" x14ac:dyDescent="0.35">
      <c r="B35" s="91" t="s">
        <v>9</v>
      </c>
      <c r="C35" s="91"/>
      <c r="D35" s="92"/>
      <c r="E35" s="92"/>
      <c r="F35" s="92"/>
      <c r="G35" s="92"/>
      <c r="H35" s="118"/>
      <c r="I35" s="108"/>
      <c r="J35" s="109"/>
      <c r="K35" s="109"/>
      <c r="L35" s="109"/>
      <c r="M35" s="109"/>
      <c r="N35" s="109"/>
      <c r="O35" s="109"/>
      <c r="P35" s="109"/>
      <c r="Q35" s="94" t="s">
        <v>1</v>
      </c>
      <c r="R35" s="91" t="s">
        <v>11</v>
      </c>
      <c r="S35" s="107"/>
      <c r="T35" s="107"/>
      <c r="U35" s="107"/>
      <c r="V35" s="107"/>
      <c r="W35" s="107"/>
      <c r="X35" s="110">
        <f>H36</f>
        <v>0</v>
      </c>
      <c r="AC35" s="89"/>
      <c r="AD35" s="89"/>
    </row>
    <row r="36" spans="2:30" ht="16.5" thickBot="1" x14ac:dyDescent="0.35">
      <c r="B36" s="91" t="s">
        <v>6</v>
      </c>
      <c r="C36" s="91"/>
      <c r="D36" s="92"/>
      <c r="E36" s="92"/>
      <c r="F36" s="92"/>
      <c r="G36" s="92"/>
      <c r="H36" s="119"/>
      <c r="I36" s="111"/>
      <c r="J36" s="112"/>
      <c r="K36" s="112"/>
      <c r="L36" s="112"/>
      <c r="M36" s="112"/>
      <c r="N36" s="112"/>
      <c r="O36" s="112"/>
      <c r="P36" s="112"/>
      <c r="Q36" s="94" t="s">
        <v>1</v>
      </c>
      <c r="R36" s="91" t="s">
        <v>10</v>
      </c>
      <c r="S36" s="107"/>
      <c r="T36" s="107"/>
      <c r="U36" s="107"/>
      <c r="V36" s="107"/>
      <c r="W36" s="107"/>
      <c r="X36" s="82"/>
      <c r="AC36" s="89"/>
      <c r="AD36" s="89"/>
    </row>
    <row r="37" spans="2:30" ht="16.5" thickBot="1" x14ac:dyDescent="0.35">
      <c r="B37" s="91" t="str">
        <f>IF(H36="Erdgas","Erdgasverbrauch in kWh von 1. Februar bis 30. September 2021","Stromverbrauch in kWh von 1. Februar bis 30. September 2021")</f>
        <v>Stromverbrauch in kWh von 1. Februar bis 30. September 2021</v>
      </c>
      <c r="C37" s="91"/>
      <c r="D37" s="92"/>
      <c r="E37" s="92"/>
      <c r="F37" s="92"/>
      <c r="G37" s="92"/>
      <c r="H37" s="113">
        <f>SUM(I37:P37)</f>
        <v>0</v>
      </c>
      <c r="I37" s="120"/>
      <c r="J37" s="120"/>
      <c r="K37" s="120"/>
      <c r="L37" s="120"/>
      <c r="M37" s="120"/>
      <c r="N37" s="120"/>
      <c r="O37" s="120"/>
      <c r="P37" s="120"/>
      <c r="Q37" s="94" t="s">
        <v>1</v>
      </c>
      <c r="R37" s="114" t="s">
        <v>19</v>
      </c>
      <c r="S37" s="102"/>
      <c r="T37" s="102"/>
      <c r="U37" s="102"/>
      <c r="V37" s="102"/>
      <c r="W37" s="102"/>
      <c r="X37" s="82"/>
      <c r="AC37" s="89"/>
      <c r="AD37" s="89"/>
    </row>
    <row r="38" spans="2:30" x14ac:dyDescent="0.25">
      <c r="B38" s="91"/>
      <c r="C38" s="91"/>
      <c r="D38" s="92"/>
      <c r="E38" s="92"/>
      <c r="F38" s="92"/>
      <c r="G38" s="92"/>
      <c r="H38" s="99"/>
      <c r="I38" s="100"/>
      <c r="J38" s="100"/>
      <c r="K38" s="100"/>
      <c r="L38" s="100"/>
      <c r="M38" s="100"/>
      <c r="N38" s="100"/>
      <c r="O38" s="100"/>
      <c r="P38" s="100"/>
      <c r="Q38" s="101"/>
      <c r="R38" s="102"/>
      <c r="S38" s="102"/>
      <c r="T38" s="102"/>
      <c r="U38" s="102"/>
      <c r="V38" s="102"/>
      <c r="W38" s="102"/>
      <c r="X38" s="82"/>
      <c r="AC38" s="89"/>
      <c r="AD38" s="89"/>
    </row>
    <row r="39" spans="2:30" s="80" customFormat="1" x14ac:dyDescent="0.25">
      <c r="B39" s="104"/>
      <c r="C39" s="104"/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5"/>
      <c r="Y39" s="105"/>
      <c r="Z39" s="105"/>
      <c r="AA39" s="105"/>
      <c r="AB39" s="105"/>
    </row>
    <row r="40" spans="2:30" ht="19.5" thickBot="1" x14ac:dyDescent="0.45">
      <c r="B40" s="90" t="s">
        <v>4</v>
      </c>
      <c r="C40" s="91"/>
      <c r="D40" s="92"/>
      <c r="E40" s="92"/>
      <c r="F40" s="92"/>
      <c r="G40" s="92"/>
      <c r="H40" s="92"/>
      <c r="I40" s="106">
        <v>44228</v>
      </c>
      <c r="J40" s="106">
        <v>44256</v>
      </c>
      <c r="K40" s="106">
        <v>44287</v>
      </c>
      <c r="L40" s="106">
        <v>44317</v>
      </c>
      <c r="M40" s="106">
        <v>44348</v>
      </c>
      <c r="N40" s="106">
        <v>44378</v>
      </c>
      <c r="O40" s="106">
        <v>44409</v>
      </c>
      <c r="P40" s="106">
        <v>44440</v>
      </c>
      <c r="Q40" s="92"/>
      <c r="R40" s="107"/>
      <c r="S40" s="107"/>
      <c r="T40" s="107"/>
      <c r="U40" s="107"/>
      <c r="V40" s="107"/>
      <c r="W40" s="107"/>
      <c r="X40" s="82"/>
      <c r="AC40" s="89"/>
      <c r="AD40" s="89"/>
    </row>
    <row r="41" spans="2:30" ht="16.5" thickBot="1" x14ac:dyDescent="0.35">
      <c r="B41" s="91" t="s">
        <v>9</v>
      </c>
      <c r="C41" s="91"/>
      <c r="D41" s="92"/>
      <c r="E41" s="92"/>
      <c r="F41" s="92"/>
      <c r="G41" s="92"/>
      <c r="H41" s="118"/>
      <c r="I41" s="108"/>
      <c r="J41" s="109"/>
      <c r="K41" s="109"/>
      <c r="L41" s="109"/>
      <c r="M41" s="109"/>
      <c r="N41" s="109"/>
      <c r="O41" s="109"/>
      <c r="P41" s="109"/>
      <c r="Q41" s="94" t="s">
        <v>1</v>
      </c>
      <c r="R41" s="91" t="s">
        <v>11</v>
      </c>
      <c r="S41" s="107"/>
      <c r="T41" s="107"/>
      <c r="U41" s="107"/>
      <c r="V41" s="107"/>
      <c r="W41" s="107"/>
      <c r="X41" s="110">
        <f>H42</f>
        <v>0</v>
      </c>
      <c r="AC41" s="89"/>
      <c r="AD41" s="89"/>
    </row>
    <row r="42" spans="2:30" ht="16.5" thickBot="1" x14ac:dyDescent="0.35">
      <c r="B42" s="91" t="s">
        <v>6</v>
      </c>
      <c r="C42" s="91"/>
      <c r="D42" s="92"/>
      <c r="E42" s="92"/>
      <c r="F42" s="92"/>
      <c r="G42" s="92"/>
      <c r="H42" s="119"/>
      <c r="I42" s="111"/>
      <c r="J42" s="112"/>
      <c r="K42" s="112"/>
      <c r="L42" s="112"/>
      <c r="M42" s="112"/>
      <c r="N42" s="112"/>
      <c r="O42" s="112"/>
      <c r="P42" s="112"/>
      <c r="Q42" s="94" t="s">
        <v>1</v>
      </c>
      <c r="R42" s="91" t="s">
        <v>10</v>
      </c>
      <c r="S42" s="107"/>
      <c r="T42" s="107"/>
      <c r="U42" s="107"/>
      <c r="V42" s="107"/>
      <c r="W42" s="107"/>
      <c r="X42" s="82"/>
      <c r="AC42" s="89"/>
      <c r="AD42" s="89"/>
    </row>
    <row r="43" spans="2:30" ht="16.5" thickBot="1" x14ac:dyDescent="0.35">
      <c r="B43" s="91" t="str">
        <f>IF(H42="Erdgas","Erdgasverbrauch in kWh von 1. Februar bis 30. September 2021","Stromverbrauch in kWh von 1. Februar bis 30. September 2021")</f>
        <v>Stromverbrauch in kWh von 1. Februar bis 30. September 2021</v>
      </c>
      <c r="C43" s="91"/>
      <c r="D43" s="92"/>
      <c r="E43" s="92"/>
      <c r="F43" s="92"/>
      <c r="G43" s="92"/>
      <c r="H43" s="113">
        <f>SUM(I43:P43)</f>
        <v>0</v>
      </c>
      <c r="I43" s="120"/>
      <c r="J43" s="120"/>
      <c r="K43" s="120"/>
      <c r="L43" s="120"/>
      <c r="M43" s="120"/>
      <c r="N43" s="120"/>
      <c r="O43" s="120"/>
      <c r="P43" s="120"/>
      <c r="Q43" s="94" t="s">
        <v>1</v>
      </c>
      <c r="R43" s="114" t="s">
        <v>19</v>
      </c>
      <c r="S43" s="102"/>
      <c r="T43" s="102"/>
      <c r="U43" s="102"/>
      <c r="V43" s="102"/>
      <c r="W43" s="102"/>
      <c r="X43" s="82"/>
      <c r="AC43" s="89"/>
      <c r="AD43" s="89"/>
    </row>
    <row r="44" spans="2:30" x14ac:dyDescent="0.25">
      <c r="B44" s="91"/>
      <c r="C44" s="91"/>
      <c r="D44" s="92"/>
      <c r="E44" s="92"/>
      <c r="F44" s="92"/>
      <c r="G44" s="92"/>
      <c r="H44" s="99"/>
      <c r="I44" s="100"/>
      <c r="J44" s="100"/>
      <c r="K44" s="100"/>
      <c r="L44" s="100"/>
      <c r="M44" s="100"/>
      <c r="N44" s="100"/>
      <c r="O44" s="100"/>
      <c r="P44" s="100"/>
      <c r="Q44" s="101"/>
      <c r="R44" s="102"/>
      <c r="S44" s="102"/>
      <c r="T44" s="102"/>
      <c r="U44" s="102"/>
      <c r="V44" s="102"/>
      <c r="W44" s="102"/>
      <c r="X44" s="82"/>
      <c r="AC44" s="89"/>
      <c r="AD44" s="89"/>
    </row>
    <row r="45" spans="2:30" s="80" customFormat="1" x14ac:dyDescent="0.25"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5"/>
      <c r="Y45" s="105"/>
      <c r="Z45" s="105"/>
      <c r="AA45" s="105"/>
      <c r="AB45" s="105"/>
    </row>
    <row r="46" spans="2:30" ht="19.5" thickBot="1" x14ac:dyDescent="0.45">
      <c r="B46" s="90" t="s">
        <v>4</v>
      </c>
      <c r="C46" s="91"/>
      <c r="D46" s="92"/>
      <c r="E46" s="92"/>
      <c r="F46" s="92"/>
      <c r="G46" s="92"/>
      <c r="H46" s="92"/>
      <c r="I46" s="106">
        <v>44228</v>
      </c>
      <c r="J46" s="106">
        <v>44256</v>
      </c>
      <c r="K46" s="106">
        <v>44287</v>
      </c>
      <c r="L46" s="106">
        <v>44317</v>
      </c>
      <c r="M46" s="106">
        <v>44348</v>
      </c>
      <c r="N46" s="106">
        <v>44378</v>
      </c>
      <c r="O46" s="106">
        <v>44409</v>
      </c>
      <c r="P46" s="106">
        <v>44440</v>
      </c>
      <c r="Q46" s="92"/>
      <c r="R46" s="107"/>
      <c r="S46" s="107"/>
      <c r="T46" s="107"/>
      <c r="U46" s="107"/>
      <c r="V46" s="107"/>
      <c r="W46" s="107"/>
      <c r="X46" s="82"/>
      <c r="AC46" s="89"/>
      <c r="AD46" s="89"/>
    </row>
    <row r="47" spans="2:30" ht="16.5" thickBot="1" x14ac:dyDescent="0.35">
      <c r="B47" s="91" t="s">
        <v>9</v>
      </c>
      <c r="C47" s="91"/>
      <c r="D47" s="92"/>
      <c r="E47" s="92"/>
      <c r="F47" s="92"/>
      <c r="G47" s="92"/>
      <c r="H47" s="118"/>
      <c r="I47" s="108"/>
      <c r="J47" s="109"/>
      <c r="K47" s="109"/>
      <c r="L47" s="109"/>
      <c r="M47" s="109"/>
      <c r="N47" s="109"/>
      <c r="O47" s="109"/>
      <c r="P47" s="109"/>
      <c r="Q47" s="94" t="s">
        <v>1</v>
      </c>
      <c r="R47" s="91" t="s">
        <v>11</v>
      </c>
      <c r="S47" s="107"/>
      <c r="T47" s="107"/>
      <c r="U47" s="107"/>
      <c r="V47" s="107"/>
      <c r="W47" s="107"/>
      <c r="X47" s="110">
        <f>H48</f>
        <v>0</v>
      </c>
      <c r="AC47" s="89"/>
      <c r="AD47" s="89"/>
    </row>
    <row r="48" spans="2:30" ht="16.5" thickBot="1" x14ac:dyDescent="0.35">
      <c r="B48" s="91" t="s">
        <v>6</v>
      </c>
      <c r="C48" s="91"/>
      <c r="D48" s="92"/>
      <c r="E48" s="92"/>
      <c r="F48" s="92"/>
      <c r="G48" s="92"/>
      <c r="H48" s="119"/>
      <c r="I48" s="111"/>
      <c r="J48" s="112"/>
      <c r="K48" s="112"/>
      <c r="L48" s="112"/>
      <c r="M48" s="112"/>
      <c r="N48" s="112"/>
      <c r="O48" s="112"/>
      <c r="P48" s="112"/>
      <c r="Q48" s="94" t="s">
        <v>1</v>
      </c>
      <c r="R48" s="91" t="s">
        <v>10</v>
      </c>
      <c r="S48" s="107"/>
      <c r="T48" s="107"/>
      <c r="U48" s="107"/>
      <c r="V48" s="107"/>
      <c r="W48" s="107"/>
      <c r="X48" s="82"/>
      <c r="AC48" s="89"/>
      <c r="AD48" s="89"/>
    </row>
    <row r="49" spans="2:30" ht="16.5" thickBot="1" x14ac:dyDescent="0.35">
      <c r="B49" s="91" t="str">
        <f>IF(H48="Erdgas","Erdgasverbrauch in kWh von 1. Februar bis 30. September 2021","Stromverbrauch in kWh von 1. Februar bis 30. September 2021")</f>
        <v>Stromverbrauch in kWh von 1. Februar bis 30. September 2021</v>
      </c>
      <c r="C49" s="91"/>
      <c r="D49" s="92"/>
      <c r="E49" s="92"/>
      <c r="F49" s="92"/>
      <c r="G49" s="92"/>
      <c r="H49" s="113">
        <f>SUM(I49:P49)</f>
        <v>0</v>
      </c>
      <c r="I49" s="120"/>
      <c r="J49" s="120"/>
      <c r="K49" s="120"/>
      <c r="L49" s="120"/>
      <c r="M49" s="120"/>
      <c r="N49" s="120"/>
      <c r="O49" s="120"/>
      <c r="P49" s="120"/>
      <c r="Q49" s="94" t="s">
        <v>1</v>
      </c>
      <c r="R49" s="114" t="s">
        <v>19</v>
      </c>
      <c r="S49" s="102"/>
      <c r="T49" s="102"/>
      <c r="U49" s="102"/>
      <c r="V49" s="102"/>
      <c r="W49" s="102"/>
      <c r="X49" s="82"/>
      <c r="AC49" s="89"/>
      <c r="AD49" s="89"/>
    </row>
    <row r="50" spans="2:30" x14ac:dyDescent="0.25">
      <c r="B50" s="91"/>
      <c r="C50" s="91"/>
      <c r="D50" s="92"/>
      <c r="E50" s="92"/>
      <c r="F50" s="92"/>
      <c r="G50" s="92"/>
      <c r="H50" s="99"/>
      <c r="I50" s="100"/>
      <c r="J50" s="100"/>
      <c r="K50" s="100"/>
      <c r="L50" s="100"/>
      <c r="M50" s="100"/>
      <c r="N50" s="100"/>
      <c r="O50" s="100"/>
      <c r="P50" s="100"/>
      <c r="Q50" s="101"/>
      <c r="R50" s="102"/>
      <c r="S50" s="102"/>
      <c r="T50" s="102"/>
      <c r="U50" s="102"/>
      <c r="V50" s="102"/>
      <c r="W50" s="102"/>
      <c r="X50" s="82"/>
      <c r="AC50" s="89"/>
      <c r="AD50" s="89"/>
    </row>
    <row r="51" spans="2:30" s="80" customFormat="1" x14ac:dyDescent="0.25">
      <c r="B51" s="104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5"/>
      <c r="Y51" s="105"/>
      <c r="Z51" s="105"/>
      <c r="AA51" s="105"/>
      <c r="AB51" s="105"/>
    </row>
    <row r="52" spans="2:30" ht="19.5" thickBot="1" x14ac:dyDescent="0.45">
      <c r="B52" s="90" t="s">
        <v>4</v>
      </c>
      <c r="C52" s="91"/>
      <c r="D52" s="92"/>
      <c r="E52" s="92"/>
      <c r="F52" s="92"/>
      <c r="G52" s="92"/>
      <c r="H52" s="92"/>
      <c r="I52" s="106">
        <v>44228</v>
      </c>
      <c r="J52" s="106">
        <v>44256</v>
      </c>
      <c r="K52" s="106">
        <v>44287</v>
      </c>
      <c r="L52" s="106">
        <v>44317</v>
      </c>
      <c r="M52" s="106">
        <v>44348</v>
      </c>
      <c r="N52" s="106">
        <v>44378</v>
      </c>
      <c r="O52" s="106">
        <v>44409</v>
      </c>
      <c r="P52" s="106">
        <v>44440</v>
      </c>
      <c r="Q52" s="92"/>
      <c r="R52" s="107"/>
      <c r="S52" s="107"/>
      <c r="T52" s="107"/>
      <c r="U52" s="107"/>
      <c r="V52" s="107"/>
      <c r="W52" s="107"/>
      <c r="X52" s="82"/>
      <c r="AC52" s="89"/>
      <c r="AD52" s="89"/>
    </row>
    <row r="53" spans="2:30" ht="16.5" thickBot="1" x14ac:dyDescent="0.35">
      <c r="B53" s="91" t="s">
        <v>9</v>
      </c>
      <c r="C53" s="91"/>
      <c r="D53" s="92"/>
      <c r="E53" s="92"/>
      <c r="F53" s="92"/>
      <c r="G53" s="92"/>
      <c r="H53" s="118"/>
      <c r="I53" s="108"/>
      <c r="J53" s="109"/>
      <c r="K53" s="109"/>
      <c r="L53" s="109"/>
      <c r="M53" s="109"/>
      <c r="N53" s="109"/>
      <c r="O53" s="109"/>
      <c r="P53" s="109"/>
      <c r="Q53" s="94" t="s">
        <v>1</v>
      </c>
      <c r="R53" s="91" t="s">
        <v>11</v>
      </c>
      <c r="S53" s="107"/>
      <c r="T53" s="107"/>
      <c r="U53" s="107"/>
      <c r="V53" s="107"/>
      <c r="W53" s="107"/>
      <c r="X53" s="110">
        <f>H54</f>
        <v>0</v>
      </c>
      <c r="AC53" s="89"/>
      <c r="AD53" s="89"/>
    </row>
    <row r="54" spans="2:30" ht="16.5" thickBot="1" x14ac:dyDescent="0.35">
      <c r="B54" s="91" t="s">
        <v>6</v>
      </c>
      <c r="C54" s="91"/>
      <c r="D54" s="92"/>
      <c r="E54" s="92"/>
      <c r="F54" s="92"/>
      <c r="G54" s="92"/>
      <c r="H54" s="119"/>
      <c r="I54" s="111"/>
      <c r="J54" s="112"/>
      <c r="K54" s="112"/>
      <c r="L54" s="112"/>
      <c r="M54" s="112"/>
      <c r="N54" s="112"/>
      <c r="O54" s="112"/>
      <c r="P54" s="112"/>
      <c r="Q54" s="94" t="s">
        <v>1</v>
      </c>
      <c r="R54" s="91" t="s">
        <v>10</v>
      </c>
      <c r="S54" s="107"/>
      <c r="T54" s="107"/>
      <c r="U54" s="107"/>
      <c r="V54" s="107"/>
      <c r="W54" s="107"/>
      <c r="X54" s="82"/>
      <c r="AC54" s="89"/>
      <c r="AD54" s="89"/>
    </row>
    <row r="55" spans="2:30" ht="16.5" thickBot="1" x14ac:dyDescent="0.35">
      <c r="B55" s="91" t="str">
        <f>IF(H54="Erdgas","Erdgasverbrauch in kWh von 1. Februar bis 30. September 2021","Stromverbrauch in kWh von 1. Februar bis 30. September 2021")</f>
        <v>Stromverbrauch in kWh von 1. Februar bis 30. September 2021</v>
      </c>
      <c r="C55" s="91"/>
      <c r="D55" s="92"/>
      <c r="E55" s="92"/>
      <c r="F55" s="92"/>
      <c r="G55" s="92"/>
      <c r="H55" s="113">
        <f>SUM(I55:P55)</f>
        <v>0</v>
      </c>
      <c r="I55" s="120"/>
      <c r="J55" s="120"/>
      <c r="K55" s="120"/>
      <c r="L55" s="120"/>
      <c r="M55" s="120"/>
      <c r="N55" s="120"/>
      <c r="O55" s="120"/>
      <c r="P55" s="120"/>
      <c r="Q55" s="94" t="s">
        <v>1</v>
      </c>
      <c r="R55" s="114" t="s">
        <v>19</v>
      </c>
      <c r="S55" s="102"/>
      <c r="T55" s="102"/>
      <c r="U55" s="102"/>
      <c r="V55" s="102"/>
      <c r="W55" s="102"/>
      <c r="X55" s="82"/>
      <c r="AC55" s="89"/>
      <c r="AD55" s="89"/>
    </row>
    <row r="56" spans="2:30" x14ac:dyDescent="0.25">
      <c r="B56" s="91"/>
      <c r="C56" s="91"/>
      <c r="D56" s="92"/>
      <c r="E56" s="92"/>
      <c r="F56" s="92"/>
      <c r="G56" s="92"/>
      <c r="H56" s="99"/>
      <c r="I56" s="100"/>
      <c r="J56" s="100"/>
      <c r="K56" s="100"/>
      <c r="L56" s="100"/>
      <c r="M56" s="100"/>
      <c r="N56" s="100"/>
      <c r="O56" s="100"/>
      <c r="P56" s="100"/>
      <c r="Q56" s="101"/>
      <c r="R56" s="102"/>
      <c r="S56" s="102"/>
      <c r="T56" s="102"/>
      <c r="U56" s="102"/>
      <c r="V56" s="102"/>
      <c r="W56" s="102"/>
      <c r="X56" s="82"/>
      <c r="AC56" s="89"/>
      <c r="AD56" s="89"/>
    </row>
    <row r="57" spans="2:30" s="80" customFormat="1" x14ac:dyDescent="0.25"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04"/>
      <c r="W57" s="104"/>
      <c r="X57" s="105"/>
      <c r="Y57" s="105"/>
      <c r="Z57" s="105"/>
      <c r="AA57" s="105"/>
      <c r="AB57" s="105"/>
    </row>
    <row r="58" spans="2:30" ht="19.5" thickBot="1" x14ac:dyDescent="0.45">
      <c r="B58" s="90" t="s">
        <v>4</v>
      </c>
      <c r="C58" s="91"/>
      <c r="D58" s="92"/>
      <c r="E58" s="92"/>
      <c r="F58" s="92"/>
      <c r="G58" s="92"/>
      <c r="H58" s="92"/>
      <c r="I58" s="106">
        <v>44228</v>
      </c>
      <c r="J58" s="106">
        <v>44256</v>
      </c>
      <c r="K58" s="106">
        <v>44287</v>
      </c>
      <c r="L58" s="106">
        <v>44317</v>
      </c>
      <c r="M58" s="106">
        <v>44348</v>
      </c>
      <c r="N58" s="106">
        <v>44378</v>
      </c>
      <c r="O58" s="106">
        <v>44409</v>
      </c>
      <c r="P58" s="106">
        <v>44440</v>
      </c>
      <c r="Q58" s="92"/>
      <c r="R58" s="107"/>
      <c r="S58" s="107"/>
      <c r="T58" s="107"/>
      <c r="U58" s="107"/>
      <c r="V58" s="107"/>
      <c r="W58" s="107"/>
      <c r="X58" s="82"/>
      <c r="AC58" s="89"/>
      <c r="AD58" s="89"/>
    </row>
    <row r="59" spans="2:30" ht="16.5" thickBot="1" x14ac:dyDescent="0.35">
      <c r="B59" s="91" t="s">
        <v>9</v>
      </c>
      <c r="C59" s="91"/>
      <c r="D59" s="92"/>
      <c r="E59" s="92"/>
      <c r="F59" s="92"/>
      <c r="G59" s="92"/>
      <c r="H59" s="118"/>
      <c r="I59" s="108"/>
      <c r="J59" s="109"/>
      <c r="K59" s="109"/>
      <c r="L59" s="109"/>
      <c r="M59" s="109"/>
      <c r="N59" s="109"/>
      <c r="O59" s="109"/>
      <c r="P59" s="109"/>
      <c r="Q59" s="94" t="s">
        <v>1</v>
      </c>
      <c r="R59" s="91" t="s">
        <v>11</v>
      </c>
      <c r="S59" s="107"/>
      <c r="T59" s="107"/>
      <c r="U59" s="107"/>
      <c r="V59" s="107"/>
      <c r="W59" s="107"/>
      <c r="X59" s="110">
        <f>H60</f>
        <v>0</v>
      </c>
      <c r="AC59" s="89"/>
      <c r="AD59" s="89"/>
    </row>
    <row r="60" spans="2:30" ht="16.5" thickBot="1" x14ac:dyDescent="0.35">
      <c r="B60" s="91" t="s">
        <v>6</v>
      </c>
      <c r="C60" s="91"/>
      <c r="D60" s="92"/>
      <c r="E60" s="92"/>
      <c r="F60" s="92"/>
      <c r="G60" s="92"/>
      <c r="H60" s="119"/>
      <c r="I60" s="111"/>
      <c r="J60" s="112"/>
      <c r="K60" s="112"/>
      <c r="L60" s="112"/>
      <c r="M60" s="112"/>
      <c r="N60" s="112"/>
      <c r="O60" s="112"/>
      <c r="P60" s="112"/>
      <c r="Q60" s="94" t="s">
        <v>1</v>
      </c>
      <c r="R60" s="91" t="s">
        <v>10</v>
      </c>
      <c r="S60" s="107"/>
      <c r="T60" s="107"/>
      <c r="U60" s="107"/>
      <c r="V60" s="107"/>
      <c r="W60" s="107"/>
      <c r="X60" s="82"/>
      <c r="AC60" s="89"/>
      <c r="AD60" s="89"/>
    </row>
    <row r="61" spans="2:30" ht="16.5" thickBot="1" x14ac:dyDescent="0.35">
      <c r="B61" s="91" t="str">
        <f>IF(H60="Erdgas","Erdgasverbrauch in kWh von 1. Februar bis 30. September 2021","Stromverbrauch in kWh von 1. Februar bis 30. September 2021")</f>
        <v>Stromverbrauch in kWh von 1. Februar bis 30. September 2021</v>
      </c>
      <c r="C61" s="91"/>
      <c r="D61" s="92"/>
      <c r="E61" s="92"/>
      <c r="F61" s="92"/>
      <c r="G61" s="92"/>
      <c r="H61" s="113">
        <f>SUM(I61:P61)</f>
        <v>0</v>
      </c>
      <c r="I61" s="120"/>
      <c r="J61" s="120"/>
      <c r="K61" s="120"/>
      <c r="L61" s="120"/>
      <c r="M61" s="120"/>
      <c r="N61" s="120"/>
      <c r="O61" s="120"/>
      <c r="P61" s="120"/>
      <c r="Q61" s="94" t="s">
        <v>1</v>
      </c>
      <c r="R61" s="114" t="s">
        <v>19</v>
      </c>
      <c r="S61" s="102"/>
      <c r="T61" s="102"/>
      <c r="U61" s="102"/>
      <c r="V61" s="102"/>
      <c r="W61" s="102"/>
      <c r="X61" s="82"/>
      <c r="AC61" s="89"/>
      <c r="AD61" s="89"/>
    </row>
    <row r="62" spans="2:30" x14ac:dyDescent="0.25">
      <c r="B62" s="91"/>
      <c r="C62" s="91"/>
      <c r="D62" s="92"/>
      <c r="E62" s="92"/>
      <c r="F62" s="92"/>
      <c r="G62" s="92"/>
      <c r="H62" s="99"/>
      <c r="I62" s="100"/>
      <c r="J62" s="100"/>
      <c r="K62" s="100"/>
      <c r="L62" s="100"/>
      <c r="M62" s="100"/>
      <c r="N62" s="100"/>
      <c r="O62" s="100"/>
      <c r="P62" s="100"/>
      <c r="Q62" s="101"/>
      <c r="R62" s="102"/>
      <c r="S62" s="102"/>
      <c r="T62" s="102"/>
      <c r="U62" s="102"/>
      <c r="V62" s="102"/>
      <c r="W62" s="102"/>
      <c r="X62" s="82"/>
      <c r="AC62" s="89"/>
      <c r="AD62" s="89"/>
    </row>
    <row r="63" spans="2:30" s="80" customFormat="1" x14ac:dyDescent="0.25">
      <c r="B63" s="104"/>
      <c r="C63" s="104"/>
      <c r="D63" s="104"/>
      <c r="E63" s="104"/>
      <c r="F63" s="104"/>
      <c r="G63" s="104"/>
      <c r="H63" s="104"/>
      <c r="I63" s="104"/>
      <c r="J63" s="104"/>
      <c r="K63" s="104"/>
      <c r="L63" s="104"/>
      <c r="M63" s="104"/>
      <c r="N63" s="104"/>
      <c r="O63" s="104"/>
      <c r="P63" s="104"/>
      <c r="Q63" s="104"/>
      <c r="R63" s="104"/>
      <c r="S63" s="104"/>
      <c r="T63" s="104"/>
      <c r="U63" s="104"/>
      <c r="V63" s="104"/>
      <c r="W63" s="104"/>
      <c r="X63" s="105"/>
      <c r="Y63" s="105"/>
      <c r="Z63" s="105"/>
      <c r="AA63" s="105"/>
      <c r="AB63" s="105"/>
    </row>
    <row r="64" spans="2:30" ht="19.5" thickBot="1" x14ac:dyDescent="0.45">
      <c r="B64" s="90" t="s">
        <v>4</v>
      </c>
      <c r="C64" s="91"/>
      <c r="D64" s="92"/>
      <c r="E64" s="92"/>
      <c r="F64" s="92"/>
      <c r="G64" s="92"/>
      <c r="H64" s="92"/>
      <c r="I64" s="106">
        <v>44228</v>
      </c>
      <c r="J64" s="106">
        <v>44256</v>
      </c>
      <c r="K64" s="106">
        <v>44287</v>
      </c>
      <c r="L64" s="106">
        <v>44317</v>
      </c>
      <c r="M64" s="106">
        <v>44348</v>
      </c>
      <c r="N64" s="106">
        <v>44378</v>
      </c>
      <c r="O64" s="106">
        <v>44409</v>
      </c>
      <c r="P64" s="106">
        <v>44440</v>
      </c>
      <c r="Q64" s="92"/>
      <c r="R64" s="107"/>
      <c r="S64" s="107"/>
      <c r="T64" s="107"/>
      <c r="U64" s="107"/>
      <c r="V64" s="107"/>
      <c r="W64" s="107"/>
      <c r="X64" s="82"/>
      <c r="AC64" s="89"/>
      <c r="AD64" s="89"/>
    </row>
    <row r="65" spans="2:30" ht="16.5" thickBot="1" x14ac:dyDescent="0.35">
      <c r="B65" s="91" t="s">
        <v>9</v>
      </c>
      <c r="C65" s="91"/>
      <c r="D65" s="92"/>
      <c r="E65" s="92"/>
      <c r="F65" s="92"/>
      <c r="G65" s="92"/>
      <c r="H65" s="118"/>
      <c r="I65" s="108"/>
      <c r="J65" s="109"/>
      <c r="K65" s="109"/>
      <c r="L65" s="109"/>
      <c r="M65" s="109"/>
      <c r="N65" s="109"/>
      <c r="O65" s="109"/>
      <c r="P65" s="109"/>
      <c r="Q65" s="94" t="s">
        <v>1</v>
      </c>
      <c r="R65" s="91" t="s">
        <v>11</v>
      </c>
      <c r="S65" s="107"/>
      <c r="T65" s="107"/>
      <c r="U65" s="107"/>
      <c r="V65" s="107"/>
      <c r="W65" s="107"/>
      <c r="X65" s="110">
        <f>H66</f>
        <v>0</v>
      </c>
      <c r="AC65" s="89"/>
      <c r="AD65" s="89"/>
    </row>
    <row r="66" spans="2:30" ht="16.5" thickBot="1" x14ac:dyDescent="0.35">
      <c r="B66" s="91" t="s">
        <v>6</v>
      </c>
      <c r="C66" s="91"/>
      <c r="D66" s="92"/>
      <c r="E66" s="92"/>
      <c r="F66" s="92"/>
      <c r="G66" s="92"/>
      <c r="H66" s="119"/>
      <c r="I66" s="111"/>
      <c r="J66" s="112"/>
      <c r="K66" s="112"/>
      <c r="L66" s="112"/>
      <c r="M66" s="112"/>
      <c r="N66" s="112"/>
      <c r="O66" s="112"/>
      <c r="P66" s="112"/>
      <c r="Q66" s="94" t="s">
        <v>1</v>
      </c>
      <c r="R66" s="91" t="s">
        <v>10</v>
      </c>
      <c r="S66" s="107"/>
      <c r="T66" s="107"/>
      <c r="U66" s="107"/>
      <c r="V66" s="107"/>
      <c r="W66" s="107"/>
      <c r="X66" s="82"/>
      <c r="AC66" s="89"/>
      <c r="AD66" s="89"/>
    </row>
    <row r="67" spans="2:30" ht="16.5" thickBot="1" x14ac:dyDescent="0.35">
      <c r="B67" s="91" t="str">
        <f>IF(H66="Erdgas","Erdgasverbrauch in kWh von 1. Februar bis 30. September 2021","Stromverbrauch in kWh von 1. Februar bis 30. September 2021")</f>
        <v>Stromverbrauch in kWh von 1. Februar bis 30. September 2021</v>
      </c>
      <c r="C67" s="91"/>
      <c r="D67" s="92"/>
      <c r="E67" s="92"/>
      <c r="F67" s="92"/>
      <c r="G67" s="92"/>
      <c r="H67" s="113">
        <f>SUM(I67:P67)</f>
        <v>0</v>
      </c>
      <c r="I67" s="120"/>
      <c r="J67" s="120"/>
      <c r="K67" s="120"/>
      <c r="L67" s="120"/>
      <c r="M67" s="120"/>
      <c r="N67" s="120"/>
      <c r="O67" s="120"/>
      <c r="P67" s="120"/>
      <c r="Q67" s="94" t="s">
        <v>1</v>
      </c>
      <c r="R67" s="114" t="s">
        <v>19</v>
      </c>
      <c r="S67" s="102"/>
      <c r="T67" s="102"/>
      <c r="U67" s="102"/>
      <c r="V67" s="102"/>
      <c r="W67" s="102"/>
      <c r="X67" s="82"/>
      <c r="AC67" s="89"/>
      <c r="AD67" s="89"/>
    </row>
    <row r="68" spans="2:30" x14ac:dyDescent="0.25">
      <c r="B68" s="91"/>
      <c r="C68" s="91"/>
      <c r="D68" s="92"/>
      <c r="E68" s="92"/>
      <c r="F68" s="92"/>
      <c r="G68" s="92"/>
      <c r="H68" s="99"/>
      <c r="I68" s="100"/>
      <c r="J68" s="100"/>
      <c r="K68" s="100"/>
      <c r="L68" s="100"/>
      <c r="M68" s="100"/>
      <c r="N68" s="100"/>
      <c r="O68" s="100"/>
      <c r="P68" s="100"/>
      <c r="Q68" s="101"/>
      <c r="R68" s="102"/>
      <c r="S68" s="102"/>
      <c r="T68" s="102"/>
      <c r="U68" s="102"/>
      <c r="V68" s="102"/>
      <c r="W68" s="102"/>
      <c r="X68" s="82"/>
      <c r="AC68" s="89"/>
      <c r="AD68" s="89"/>
    </row>
    <row r="69" spans="2:30" s="80" customFormat="1" x14ac:dyDescent="0.25">
      <c r="B69" s="104"/>
      <c r="C69" s="104"/>
      <c r="D69" s="104"/>
      <c r="E69" s="104"/>
      <c r="F69" s="104"/>
      <c r="G69" s="104"/>
      <c r="H69" s="104"/>
      <c r="I69" s="104"/>
      <c r="J69" s="104"/>
      <c r="K69" s="104"/>
      <c r="L69" s="104"/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105"/>
      <c r="Y69" s="105"/>
      <c r="Z69" s="105"/>
      <c r="AA69" s="105"/>
      <c r="AB69" s="105"/>
    </row>
    <row r="70" spans="2:30" ht="19.5" thickBot="1" x14ac:dyDescent="0.45">
      <c r="B70" s="90" t="s">
        <v>4</v>
      </c>
      <c r="C70" s="91"/>
      <c r="D70" s="92"/>
      <c r="E70" s="92"/>
      <c r="F70" s="92"/>
      <c r="G70" s="92"/>
      <c r="H70" s="92"/>
      <c r="I70" s="106">
        <v>44228</v>
      </c>
      <c r="J70" s="106">
        <v>44256</v>
      </c>
      <c r="K70" s="106">
        <v>44287</v>
      </c>
      <c r="L70" s="106">
        <v>44317</v>
      </c>
      <c r="M70" s="106">
        <v>44348</v>
      </c>
      <c r="N70" s="106">
        <v>44378</v>
      </c>
      <c r="O70" s="106">
        <v>44409</v>
      </c>
      <c r="P70" s="106">
        <v>44440</v>
      </c>
      <c r="Q70" s="92"/>
      <c r="R70" s="107"/>
      <c r="S70" s="107"/>
      <c r="T70" s="107"/>
      <c r="U70" s="107"/>
      <c r="V70" s="107"/>
      <c r="W70" s="107"/>
      <c r="X70" s="82"/>
      <c r="AC70" s="89"/>
      <c r="AD70" s="89"/>
    </row>
    <row r="71" spans="2:30" ht="16.5" thickBot="1" x14ac:dyDescent="0.35">
      <c r="B71" s="91" t="s">
        <v>9</v>
      </c>
      <c r="C71" s="91"/>
      <c r="D71" s="92"/>
      <c r="E71" s="92"/>
      <c r="F71" s="92"/>
      <c r="G71" s="92"/>
      <c r="H71" s="118"/>
      <c r="I71" s="108"/>
      <c r="J71" s="109"/>
      <c r="K71" s="109"/>
      <c r="L71" s="109"/>
      <c r="M71" s="109"/>
      <c r="N71" s="109"/>
      <c r="O71" s="109"/>
      <c r="P71" s="109"/>
      <c r="Q71" s="94" t="s">
        <v>1</v>
      </c>
      <c r="R71" s="91" t="s">
        <v>11</v>
      </c>
      <c r="S71" s="107"/>
      <c r="T71" s="107"/>
      <c r="U71" s="107"/>
      <c r="V71" s="107"/>
      <c r="W71" s="107"/>
      <c r="X71" s="110">
        <f>H72</f>
        <v>0</v>
      </c>
      <c r="AC71" s="89"/>
      <c r="AD71" s="89"/>
    </row>
    <row r="72" spans="2:30" ht="16.5" thickBot="1" x14ac:dyDescent="0.35">
      <c r="B72" s="91" t="s">
        <v>6</v>
      </c>
      <c r="C72" s="91"/>
      <c r="D72" s="92"/>
      <c r="E72" s="92"/>
      <c r="F72" s="92"/>
      <c r="G72" s="92"/>
      <c r="H72" s="119"/>
      <c r="I72" s="111"/>
      <c r="J72" s="112"/>
      <c r="K72" s="112"/>
      <c r="L72" s="112"/>
      <c r="M72" s="112"/>
      <c r="N72" s="112"/>
      <c r="O72" s="112"/>
      <c r="P72" s="112"/>
      <c r="Q72" s="94" t="s">
        <v>1</v>
      </c>
      <c r="R72" s="91" t="s">
        <v>10</v>
      </c>
      <c r="S72" s="107"/>
      <c r="T72" s="107"/>
      <c r="U72" s="107"/>
      <c r="V72" s="107"/>
      <c r="W72" s="107"/>
      <c r="X72" s="82"/>
      <c r="AC72" s="89"/>
      <c r="AD72" s="89"/>
    </row>
    <row r="73" spans="2:30" ht="16.5" thickBot="1" x14ac:dyDescent="0.35">
      <c r="B73" s="91" t="str">
        <f>IF(H72="Erdgas","Erdgasverbrauch in kWh von 1. Februar bis 30. September 2021","Stromverbrauch in kWh von 1. Februar bis 30. September 2021")</f>
        <v>Stromverbrauch in kWh von 1. Februar bis 30. September 2021</v>
      </c>
      <c r="C73" s="91"/>
      <c r="D73" s="92"/>
      <c r="E73" s="92"/>
      <c r="F73" s="92"/>
      <c r="G73" s="92"/>
      <c r="H73" s="113">
        <f>SUM(I73:P73)</f>
        <v>0</v>
      </c>
      <c r="I73" s="120"/>
      <c r="J73" s="120"/>
      <c r="K73" s="120"/>
      <c r="L73" s="120"/>
      <c r="M73" s="120"/>
      <c r="N73" s="120"/>
      <c r="O73" s="120"/>
      <c r="P73" s="120"/>
      <c r="Q73" s="94" t="s">
        <v>1</v>
      </c>
      <c r="R73" s="114" t="s">
        <v>19</v>
      </c>
      <c r="S73" s="102"/>
      <c r="T73" s="102"/>
      <c r="U73" s="102"/>
      <c r="V73" s="102"/>
      <c r="W73" s="102"/>
      <c r="X73" s="82"/>
      <c r="AC73" s="89"/>
      <c r="AD73" s="89"/>
    </row>
    <row r="74" spans="2:30" x14ac:dyDescent="0.25">
      <c r="B74" s="91"/>
      <c r="C74" s="91"/>
      <c r="D74" s="92"/>
      <c r="E74" s="92"/>
      <c r="F74" s="92"/>
      <c r="G74" s="92"/>
      <c r="H74" s="99"/>
      <c r="I74" s="100"/>
      <c r="J74" s="100"/>
      <c r="K74" s="100"/>
      <c r="L74" s="100"/>
      <c r="M74" s="100"/>
      <c r="N74" s="100"/>
      <c r="O74" s="100"/>
      <c r="P74" s="100"/>
      <c r="Q74" s="101"/>
      <c r="R74" s="102"/>
      <c r="S74" s="102"/>
      <c r="T74" s="102"/>
      <c r="U74" s="102"/>
      <c r="V74" s="102"/>
      <c r="W74" s="102"/>
      <c r="X74" s="82"/>
      <c r="AC74" s="89"/>
      <c r="AD74" s="89"/>
    </row>
    <row r="75" spans="2:30" x14ac:dyDescent="0.25">
      <c r="B75" s="115"/>
      <c r="C75" s="115"/>
      <c r="D75" s="115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</row>
    <row r="76" spans="2:30" x14ac:dyDescent="0.25">
      <c r="B76" s="115"/>
      <c r="C76" s="115"/>
      <c r="D76" s="115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</row>
    <row r="77" spans="2:30" x14ac:dyDescent="0.25">
      <c r="B77" s="115"/>
      <c r="C77" s="115"/>
      <c r="D77" s="115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</row>
    <row r="78" spans="2:30" x14ac:dyDescent="0.25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</row>
    <row r="79" spans="2:30" x14ac:dyDescent="0.25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</row>
    <row r="100" spans="2:23" x14ac:dyDescent="0.25">
      <c r="B100" s="89"/>
      <c r="C100" s="89"/>
      <c r="D100" s="89"/>
      <c r="E100" s="89"/>
      <c r="F100" s="89"/>
      <c r="G100" s="89"/>
      <c r="H100" s="89"/>
      <c r="I100" s="89"/>
      <c r="J100" s="89"/>
      <c r="K100" s="89"/>
      <c r="L100" s="89"/>
      <c r="M100" s="89"/>
      <c r="N100" s="89"/>
      <c r="O100" s="89"/>
      <c r="P100" s="89"/>
      <c r="Q100" s="89"/>
      <c r="R100" s="89"/>
      <c r="S100" s="89"/>
      <c r="T100" s="89"/>
      <c r="U100" s="89"/>
      <c r="V100" s="89"/>
      <c r="W100" s="89"/>
    </row>
    <row r="101" spans="2:23" x14ac:dyDescent="0.25">
      <c r="B101" s="89"/>
      <c r="C101" s="89"/>
      <c r="D101" s="89"/>
      <c r="E101" s="89"/>
      <c r="F101" s="89"/>
      <c r="G101" s="89"/>
      <c r="H101" s="89"/>
      <c r="I101" s="89"/>
      <c r="J101" s="89"/>
      <c r="K101" s="89"/>
      <c r="L101" s="89"/>
      <c r="M101" s="89"/>
      <c r="N101" s="89"/>
      <c r="O101" s="89"/>
      <c r="P101" s="89"/>
      <c r="Q101" s="89"/>
      <c r="R101" s="89"/>
      <c r="S101" s="89"/>
      <c r="T101" s="89"/>
      <c r="U101" s="89"/>
      <c r="V101" s="89"/>
      <c r="W101" s="89"/>
    </row>
    <row r="102" spans="2:23" x14ac:dyDescent="0.25">
      <c r="B102" s="89"/>
      <c r="C102" s="89"/>
      <c r="D102" s="89"/>
      <c r="E102" s="89"/>
      <c r="F102" s="89"/>
      <c r="G102" s="89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</row>
    <row r="103" spans="2:23" x14ac:dyDescent="0.25">
      <c r="B103" s="89"/>
      <c r="C103" s="89"/>
      <c r="D103" s="89"/>
      <c r="E103" s="89"/>
      <c r="F103" s="89"/>
      <c r="G103" s="89"/>
      <c r="H103" s="89"/>
      <c r="I103" s="89"/>
      <c r="J103" s="89"/>
      <c r="K103" s="89"/>
      <c r="L103" s="89"/>
      <c r="M103" s="89"/>
      <c r="N103" s="89"/>
      <c r="O103" s="89"/>
      <c r="P103" s="89"/>
      <c r="Q103" s="89"/>
      <c r="R103" s="89"/>
      <c r="S103" s="89"/>
      <c r="T103" s="89"/>
      <c r="U103" s="89"/>
      <c r="V103" s="89"/>
      <c r="W103" s="89"/>
    </row>
    <row r="104" spans="2:23" x14ac:dyDescent="0.25">
      <c r="B104" s="89"/>
      <c r="C104" s="89"/>
      <c r="D104" s="89"/>
      <c r="E104" s="89"/>
      <c r="F104" s="89"/>
      <c r="G104" s="89"/>
      <c r="H104" s="89"/>
      <c r="I104" s="89"/>
      <c r="J104" s="89"/>
      <c r="K104" s="89"/>
      <c r="L104" s="89"/>
      <c r="M104" s="89"/>
      <c r="N104" s="89"/>
      <c r="O104" s="89"/>
      <c r="P104" s="89"/>
      <c r="Q104" s="89"/>
      <c r="R104" s="89"/>
      <c r="S104" s="89"/>
      <c r="T104" s="89"/>
      <c r="U104" s="89"/>
      <c r="V104" s="89"/>
      <c r="W104" s="89"/>
    </row>
    <row r="105" spans="2:23" x14ac:dyDescent="0.25">
      <c r="B105" s="89"/>
      <c r="C105" s="89"/>
      <c r="D105" s="89"/>
      <c r="E105" s="89"/>
      <c r="F105" s="89"/>
      <c r="G105" s="89"/>
      <c r="H105" s="89"/>
      <c r="I105" s="89"/>
      <c r="J105" s="89"/>
      <c r="K105" s="89"/>
      <c r="L105" s="89"/>
      <c r="M105" s="89"/>
      <c r="N105" s="89"/>
      <c r="O105" s="89"/>
      <c r="P105" s="89"/>
      <c r="Q105" s="89"/>
      <c r="R105" s="89"/>
      <c r="S105" s="89"/>
      <c r="T105" s="89"/>
      <c r="U105" s="89"/>
      <c r="V105" s="89"/>
      <c r="W105" s="89"/>
    </row>
    <row r="106" spans="2:23" x14ac:dyDescent="0.25">
      <c r="B106" s="89"/>
      <c r="C106" s="89"/>
      <c r="D106" s="89"/>
      <c r="E106" s="89"/>
      <c r="F106" s="89"/>
      <c r="G106" s="89"/>
      <c r="H106" s="89"/>
      <c r="I106" s="89"/>
      <c r="J106" s="89"/>
      <c r="K106" s="89"/>
      <c r="L106" s="89"/>
      <c r="M106" s="89"/>
      <c r="N106" s="89"/>
      <c r="O106" s="89"/>
      <c r="P106" s="89"/>
      <c r="Q106" s="89"/>
      <c r="R106" s="89"/>
      <c r="S106" s="89"/>
      <c r="T106" s="89"/>
      <c r="U106" s="89"/>
      <c r="V106" s="89"/>
      <c r="W106" s="89"/>
    </row>
    <row r="107" spans="2:23" x14ac:dyDescent="0.25">
      <c r="B107" s="89"/>
      <c r="C107" s="89"/>
      <c r="D107" s="89"/>
      <c r="E107" s="89"/>
      <c r="F107" s="89"/>
      <c r="G107" s="89"/>
      <c r="H107" s="89"/>
      <c r="I107" s="89"/>
      <c r="J107" s="89"/>
      <c r="K107" s="89"/>
      <c r="L107" s="89"/>
      <c r="M107" s="89"/>
      <c r="N107" s="89"/>
      <c r="O107" s="89"/>
      <c r="P107" s="89"/>
      <c r="Q107" s="89"/>
      <c r="R107" s="89"/>
      <c r="S107" s="89"/>
      <c r="T107" s="89"/>
      <c r="U107" s="89"/>
      <c r="V107" s="89"/>
      <c r="W107" s="89"/>
    </row>
    <row r="108" spans="2:23" x14ac:dyDescent="0.25">
      <c r="B108" s="89"/>
      <c r="C108" s="89"/>
      <c r="D108" s="89"/>
      <c r="E108" s="89"/>
      <c r="F108" s="89"/>
      <c r="G108" s="89"/>
      <c r="H108" s="89"/>
      <c r="I108" s="89"/>
      <c r="J108" s="89"/>
      <c r="K108" s="89"/>
      <c r="L108" s="89"/>
      <c r="M108" s="89"/>
      <c r="N108" s="89"/>
      <c r="O108" s="89"/>
      <c r="P108" s="89"/>
      <c r="Q108" s="89"/>
      <c r="R108" s="89"/>
      <c r="S108" s="89"/>
      <c r="T108" s="89"/>
      <c r="U108" s="89"/>
      <c r="V108" s="89"/>
      <c r="W108" s="89"/>
    </row>
  </sheetData>
  <mergeCells count="2">
    <mergeCell ref="K12:W13"/>
    <mergeCell ref="K17:W18"/>
  </mergeCells>
  <dataValidations count="4">
    <dataValidation type="textLength" errorStyle="information" operator="equal" allowBlank="1" showErrorMessage="1" errorTitle="Achtung" error="Bitte geben Sie nur die letzten vier Stellen Ihrer Zählpunktnummer an." sqref="V8:V9" xr:uid="{0C102022-D7F0-4FE6-A907-0874862506F6}">
      <formula1>4</formula1>
    </dataValidation>
    <dataValidation errorStyle="information" allowBlank="1" showErrorMessage="1" errorTitle="Achtung" error="Bitte geben Sie nur die letzten vier Stellen Ihrer Zählpunktnummer an." sqref="H12:H13 H17:H18" xr:uid="{0B8C04DA-3D0B-48FE-8CEF-5BD837BF1B90}"/>
    <dataValidation type="whole" errorStyle="information" allowBlank="1" showInputMessage="1" showErrorMessage="1" errorTitle="Achtung" error="Bitte geben Sie nur die letzten vier Stellen Ihrer Zählpunktnummer an." sqref="H29 H35 H41 H47 H53 H59 H65 H71" xr:uid="{5FA8E2CF-D746-453D-B3F1-79927E620379}">
      <formula1>0</formula1>
      <formula2>9999</formula2>
    </dataValidation>
    <dataValidation type="list" allowBlank="1" showInputMessage="1" showErrorMessage="1" sqref="H30 H36 H42 H48 H54 H60 H66 H72" xr:uid="{A2B895BD-91A3-4691-A015-FED6EB770ABA}">
      <formula1>Energieart</formula1>
    </dataValidation>
  </dataValidations>
  <pageMargins left="0.7" right="0.7" top="0.78740157499999996" bottom="0.78740157499999996" header="0.3" footer="0.3"/>
  <pageSetup paperSize="9" scale="3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5A296-8EBB-42FF-AE7E-01F1F07A4B98}">
  <sheetPr codeName="Tabelle3"/>
  <dimension ref="A2:AN68"/>
  <sheetViews>
    <sheetView showGridLines="0" zoomScale="85" zoomScaleNormal="85" workbookViewId="0">
      <selection activeCell="P16" sqref="P16"/>
    </sheetView>
  </sheetViews>
  <sheetFormatPr baseColWidth="10" defaultColWidth="10.85546875" defaultRowHeight="15" x14ac:dyDescent="0.25"/>
  <cols>
    <col min="1" max="1" width="2.42578125" style="80" customWidth="1"/>
    <col min="2" max="6" width="10.85546875" style="80"/>
    <col min="7" max="7" width="11.42578125" style="121"/>
    <col min="8" max="8" width="15.140625" style="80" bestFit="1" customWidth="1"/>
    <col min="9" max="9" width="11.42578125" style="80" customWidth="1"/>
    <col min="10" max="16" width="13.42578125" style="80" bestFit="1" customWidth="1"/>
    <col min="17" max="17" width="19.42578125" style="80" customWidth="1"/>
    <col min="18" max="16384" width="10.85546875" style="80"/>
  </cols>
  <sheetData>
    <row r="2" spans="1:40" ht="27" x14ac:dyDescent="0.5">
      <c r="B2" s="84" t="s">
        <v>0</v>
      </c>
    </row>
    <row r="3" spans="1:40" ht="18.75" x14ac:dyDescent="0.3">
      <c r="B3" s="86" t="s">
        <v>101</v>
      </c>
    </row>
    <row r="6" spans="1:40" s="89" customFormat="1" ht="18.75" x14ac:dyDescent="0.4">
      <c r="A6" s="80"/>
      <c r="B6" s="90" t="s">
        <v>48</v>
      </c>
      <c r="C6" s="91"/>
      <c r="D6" s="91"/>
      <c r="E6" s="91"/>
      <c r="F6" s="91"/>
      <c r="G6" s="122"/>
      <c r="H6" s="91"/>
      <c r="I6" s="91"/>
      <c r="J6" s="91"/>
      <c r="K6" s="91"/>
      <c r="L6" s="91"/>
      <c r="M6" s="91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</row>
    <row r="7" spans="1:40" s="89" customFormat="1" x14ac:dyDescent="0.25">
      <c r="A7" s="80"/>
      <c r="B7" s="91"/>
      <c r="C7" s="91"/>
      <c r="D7" s="91"/>
      <c r="E7" s="91"/>
      <c r="F7" s="91"/>
      <c r="G7" s="122"/>
      <c r="H7" s="91"/>
      <c r="I7" s="91"/>
      <c r="J7" s="91"/>
      <c r="K7" s="91"/>
      <c r="L7" s="91"/>
      <c r="M7" s="91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</row>
    <row r="8" spans="1:40" s="89" customFormat="1" x14ac:dyDescent="0.25">
      <c r="A8" s="80"/>
      <c r="B8" s="91" t="s">
        <v>21</v>
      </c>
      <c r="C8" s="91"/>
      <c r="D8" s="91"/>
      <c r="E8" s="91"/>
      <c r="F8" s="91"/>
      <c r="G8" s="122"/>
      <c r="H8" s="91"/>
      <c r="I8" s="91"/>
      <c r="J8" s="91"/>
      <c r="K8" s="91"/>
      <c r="L8" s="91"/>
      <c r="M8" s="91"/>
      <c r="N8" s="92"/>
      <c r="O8" s="92"/>
      <c r="P8" s="92"/>
      <c r="Q8" s="92"/>
      <c r="R8" s="92"/>
      <c r="S8" s="92"/>
      <c r="T8" s="92"/>
      <c r="U8" s="92"/>
      <c r="V8" s="123"/>
      <c r="W8" s="92"/>
      <c r="X8" s="92"/>
    </row>
    <row r="9" spans="1:40" s="89" customFormat="1" x14ac:dyDescent="0.25">
      <c r="A9" s="80"/>
      <c r="B9" s="92" t="s">
        <v>107</v>
      </c>
      <c r="C9" s="91"/>
      <c r="D9" s="91"/>
      <c r="E9" s="91"/>
      <c r="F9" s="91"/>
      <c r="G9" s="122"/>
      <c r="H9" s="91"/>
      <c r="I9" s="91"/>
      <c r="J9" s="91"/>
      <c r="K9" s="91"/>
      <c r="L9" s="91"/>
      <c r="M9" s="91"/>
      <c r="N9" s="92"/>
      <c r="O9" s="92"/>
      <c r="P9" s="92"/>
      <c r="Q9" s="92"/>
      <c r="R9" s="92"/>
      <c r="S9" s="92"/>
      <c r="T9" s="92"/>
      <c r="U9" s="92"/>
      <c r="V9" s="123"/>
      <c r="W9" s="92"/>
      <c r="X9" s="92"/>
      <c r="Z9" s="124" t="s">
        <v>65</v>
      </c>
      <c r="AA9" s="124"/>
      <c r="AB9" s="124"/>
      <c r="AC9" s="124"/>
      <c r="AD9" s="124"/>
      <c r="AE9" s="124"/>
      <c r="AF9" s="124"/>
      <c r="AG9" s="125">
        <f t="shared" ref="AG9:AN9" si="0">IFERROR(SUMIFS(I:I,$B:$B,"Stromverbrauch in kWh*"),"")</f>
        <v>0</v>
      </c>
      <c r="AH9" s="125">
        <f t="shared" si="0"/>
        <v>0</v>
      </c>
      <c r="AI9" s="125">
        <f t="shared" si="0"/>
        <v>0</v>
      </c>
      <c r="AJ9" s="125">
        <f t="shared" si="0"/>
        <v>0</v>
      </c>
      <c r="AK9" s="125">
        <f t="shared" si="0"/>
        <v>0</v>
      </c>
      <c r="AL9" s="125">
        <f t="shared" si="0"/>
        <v>0</v>
      </c>
      <c r="AM9" s="125">
        <f t="shared" si="0"/>
        <v>0</v>
      </c>
      <c r="AN9" s="125">
        <f t="shared" si="0"/>
        <v>0</v>
      </c>
    </row>
    <row r="10" spans="1:40" s="89" customFormat="1" ht="15.75" thickBot="1" x14ac:dyDescent="0.3">
      <c r="A10" s="80"/>
      <c r="B10" s="93"/>
      <c r="C10" s="93"/>
      <c r="D10" s="93"/>
      <c r="E10" s="93"/>
      <c r="F10" s="93"/>
      <c r="G10" s="126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Z10" s="124" t="s">
        <v>66</v>
      </c>
      <c r="AA10" s="124"/>
      <c r="AB10" s="124"/>
      <c r="AC10" s="124"/>
      <c r="AD10" s="124"/>
      <c r="AE10" s="124"/>
      <c r="AF10" s="124"/>
      <c r="AG10" s="125">
        <f t="shared" ref="AG10:AN10" si="1">IFERROR(SUMIFS(I:I,$B:$B,"Erdgasverbrauch in kWh*"),"")</f>
        <v>0</v>
      </c>
      <c r="AH10" s="125">
        <f t="shared" si="1"/>
        <v>0</v>
      </c>
      <c r="AI10" s="125">
        <f t="shared" si="1"/>
        <v>0</v>
      </c>
      <c r="AJ10" s="125">
        <f t="shared" si="1"/>
        <v>0</v>
      </c>
      <c r="AK10" s="125">
        <f t="shared" si="1"/>
        <v>0</v>
      </c>
      <c r="AL10" s="125">
        <f t="shared" si="1"/>
        <v>0</v>
      </c>
      <c r="AM10" s="125">
        <f t="shared" si="1"/>
        <v>0</v>
      </c>
      <c r="AN10" s="125">
        <f t="shared" si="1"/>
        <v>0</v>
      </c>
    </row>
    <row r="11" spans="1:40" s="89" customFormat="1" x14ac:dyDescent="0.25">
      <c r="A11" s="80"/>
      <c r="B11" s="91"/>
      <c r="C11" s="91"/>
      <c r="D11" s="91"/>
      <c r="E11" s="91"/>
      <c r="F11" s="91"/>
      <c r="G11" s="122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</row>
    <row r="12" spans="1:40" x14ac:dyDescent="0.25">
      <c r="B12" s="104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88"/>
      <c r="Z12" s="88"/>
    </row>
    <row r="13" spans="1:40" s="89" customFormat="1" ht="19.5" thickBot="1" x14ac:dyDescent="0.45">
      <c r="A13" s="80"/>
      <c r="B13" s="90" t="s">
        <v>4</v>
      </c>
      <c r="C13" s="91"/>
      <c r="D13" s="92"/>
      <c r="E13" s="92"/>
      <c r="F13" s="92"/>
      <c r="G13" s="92"/>
      <c r="H13" s="92"/>
      <c r="I13" s="106">
        <v>44593</v>
      </c>
      <c r="J13" s="106">
        <v>44621</v>
      </c>
      <c r="K13" s="106">
        <v>44652</v>
      </c>
      <c r="L13" s="106">
        <v>44682</v>
      </c>
      <c r="M13" s="106">
        <v>44713</v>
      </c>
      <c r="N13" s="106">
        <v>44743</v>
      </c>
      <c r="O13" s="106">
        <v>44774</v>
      </c>
      <c r="P13" s="106">
        <v>44805</v>
      </c>
      <c r="Q13" s="92"/>
      <c r="R13" s="107"/>
      <c r="S13" s="107"/>
      <c r="T13" s="107"/>
      <c r="U13" s="107"/>
      <c r="V13" s="107"/>
      <c r="W13" s="107"/>
      <c r="X13" s="92"/>
    </row>
    <row r="14" spans="1:40" s="89" customFormat="1" ht="16.5" thickBot="1" x14ac:dyDescent="0.35">
      <c r="A14" s="80"/>
      <c r="B14" s="91" t="s">
        <v>9</v>
      </c>
      <c r="C14" s="91"/>
      <c r="D14" s="92"/>
      <c r="E14" s="92"/>
      <c r="F14" s="92"/>
      <c r="G14" s="92"/>
      <c r="H14" s="118"/>
      <c r="I14" s="108"/>
      <c r="J14" s="109"/>
      <c r="K14" s="109"/>
      <c r="L14" s="109"/>
      <c r="M14" s="109"/>
      <c r="N14" s="109"/>
      <c r="O14" s="109"/>
      <c r="P14" s="109"/>
      <c r="Q14" s="94" t="s">
        <v>1</v>
      </c>
      <c r="R14" s="91" t="s">
        <v>11</v>
      </c>
      <c r="S14" s="107"/>
      <c r="T14" s="107"/>
      <c r="U14" s="107"/>
      <c r="V14" s="107"/>
      <c r="W14" s="107"/>
      <c r="X14" s="92"/>
    </row>
    <row r="15" spans="1:40" s="89" customFormat="1" ht="16.5" thickBot="1" x14ac:dyDescent="0.35">
      <c r="A15" s="80"/>
      <c r="B15" s="91" t="s">
        <v>6</v>
      </c>
      <c r="C15" s="91"/>
      <c r="D15" s="92"/>
      <c r="E15" s="92"/>
      <c r="F15" s="92"/>
      <c r="G15" s="92"/>
      <c r="H15" s="119">
        <f>IFERROR(VLOOKUP(H14,'1 - Vergleichszeitraum'!H:X,17,FALSE),"")</f>
        <v>0</v>
      </c>
      <c r="I15" s="111"/>
      <c r="J15" s="112"/>
      <c r="K15" s="112"/>
      <c r="L15" s="112"/>
      <c r="M15" s="112"/>
      <c r="N15" s="112"/>
      <c r="O15" s="112"/>
      <c r="P15" s="112"/>
      <c r="Q15" s="94" t="s">
        <v>1</v>
      </c>
      <c r="R15" s="91" t="s">
        <v>10</v>
      </c>
      <c r="S15" s="107"/>
      <c r="T15" s="107"/>
      <c r="U15" s="107"/>
      <c r="V15" s="107"/>
      <c r="W15" s="107"/>
      <c r="X15" s="92"/>
    </row>
    <row r="16" spans="1:40" s="89" customFormat="1" ht="16.5" thickBot="1" x14ac:dyDescent="0.35">
      <c r="A16" s="80"/>
      <c r="B16" s="91" t="str">
        <f>IF(H15="Erdgas","Arbeitspreis pro kWh Erdgas in EUR","Arbeitspreis pro kWh Strom in EUR")</f>
        <v>Arbeitspreis pro kWh Strom in EUR</v>
      </c>
      <c r="C16" s="91"/>
      <c r="D16" s="92"/>
      <c r="E16" s="92"/>
      <c r="F16" s="92"/>
      <c r="G16" s="127"/>
      <c r="H16" s="92"/>
      <c r="I16" s="134"/>
      <c r="J16" s="134"/>
      <c r="K16" s="134"/>
      <c r="L16" s="134"/>
      <c r="M16" s="134"/>
      <c r="N16" s="134"/>
      <c r="O16" s="134"/>
      <c r="P16" s="134"/>
      <c r="Q16" s="94" t="s">
        <v>1</v>
      </c>
      <c r="R16" s="91" t="str">
        <f>IF(H15="Erdgas","Erdgaskosten exkl. Steuern, Abgaben, Netzentgelte, etc.","Stromkosten exkl. Steuern, Abgaben, Netzentgelte, etc.")</f>
        <v>Stromkosten exkl. Steuern, Abgaben, Netzentgelte, etc.</v>
      </c>
      <c r="S16" s="92"/>
      <c r="T16" s="92"/>
      <c r="U16" s="128"/>
      <c r="V16" s="129"/>
      <c r="W16" s="96"/>
      <c r="X16" s="92"/>
    </row>
    <row r="17" spans="1:26" s="89" customFormat="1" ht="16.5" thickBot="1" x14ac:dyDescent="0.35">
      <c r="A17" s="80"/>
      <c r="B17" s="91" t="str">
        <f>IF(H15="Erdgas","Erdgasverbrauch in kWh von 1. Februar bis 30. September 2022","Stromverbrauch in kWh von 1. Februar bis 30. September 2022")</f>
        <v>Stromverbrauch in kWh von 1. Februar bis 30. September 2022</v>
      </c>
      <c r="C17" s="91"/>
      <c r="D17" s="92"/>
      <c r="E17" s="92"/>
      <c r="F17" s="92"/>
      <c r="G17" s="92"/>
      <c r="H17" s="113"/>
      <c r="I17" s="120"/>
      <c r="J17" s="120"/>
      <c r="K17" s="120"/>
      <c r="L17" s="120"/>
      <c r="M17" s="120"/>
      <c r="N17" s="120"/>
      <c r="O17" s="120"/>
      <c r="P17" s="120"/>
      <c r="Q17" s="94" t="s">
        <v>1</v>
      </c>
      <c r="R17" s="114" t="s">
        <v>19</v>
      </c>
      <c r="S17" s="102"/>
      <c r="T17" s="102"/>
      <c r="U17" s="102"/>
      <c r="V17" s="102"/>
      <c r="W17" s="102"/>
      <c r="X17" s="102"/>
    </row>
    <row r="18" spans="1:26" s="89" customFormat="1" x14ac:dyDescent="0.25">
      <c r="A18" s="80"/>
      <c r="B18" s="130" t="str">
        <f>IF(H15="Erdgas","Zwischensumme Erdgas",IF(H15="Strom","Zwischensumme Strom",""))</f>
        <v/>
      </c>
      <c r="C18" s="130"/>
      <c r="D18" s="99"/>
      <c r="E18" s="99"/>
      <c r="F18" s="99"/>
      <c r="G18" s="99"/>
      <c r="H18" s="99"/>
      <c r="I18" s="131" t="str">
        <f>IFERROR(I16*I17/IF($B18="Zwischensumme Strom",'2 - Förderzeitraum'!AG$9,IF($B18="Zwischensumme Erdgas",'2 - Förderzeitraum'!AG$10,"")),"")</f>
        <v/>
      </c>
      <c r="J18" s="131" t="str">
        <f>IFERROR(J16*J17/IF($B18="Zwischensumme Strom",'2 - Förderzeitraum'!AH$9,IF($B18="Zwischensumme Erdgas",'2 - Förderzeitraum'!AH$10,"")),"")</f>
        <v/>
      </c>
      <c r="K18" s="131" t="str">
        <f>IFERROR(K16*K17/IF($B18="Zwischensumme Strom",'2 - Förderzeitraum'!AI$9,IF($B18="Zwischensumme Erdgas",'2 - Förderzeitraum'!AI$10,"")),"")</f>
        <v/>
      </c>
      <c r="L18" s="131" t="str">
        <f>IFERROR(L16*L17/IF($B18="Zwischensumme Strom",'2 - Förderzeitraum'!AJ$9,IF($B18="Zwischensumme Erdgas",'2 - Förderzeitraum'!AJ$10,"")),"")</f>
        <v/>
      </c>
      <c r="M18" s="131" t="str">
        <f>IFERROR(M16*M17/IF($B18="Zwischensumme Strom",'2 - Förderzeitraum'!AK$9,IF($B18="Zwischensumme Erdgas",'2 - Förderzeitraum'!AK$10,"")),"")</f>
        <v/>
      </c>
      <c r="N18" s="131" t="str">
        <f>IFERROR(N16*N17/IF($B18="Zwischensumme Strom",'2 - Förderzeitraum'!AL$9,IF($B18="Zwischensumme Erdgas",'2 - Förderzeitraum'!AL$10,"")),"")</f>
        <v/>
      </c>
      <c r="O18" s="131" t="str">
        <f>IFERROR(O16*O17/IF($B18="Zwischensumme Strom",'2 - Förderzeitraum'!AM$9,IF($B18="Zwischensumme Erdgas",'2 - Förderzeitraum'!AM$10,"")),"")</f>
        <v/>
      </c>
      <c r="P18" s="131" t="str">
        <f>IFERROR(P16*P17/IF($B18="Zwischensumme Strom",'2 - Förderzeitraum'!AN$9,IF($B18="Zwischensumme Erdgas",'2 - Förderzeitraum'!AN$10,"")),"")</f>
        <v/>
      </c>
      <c r="Q18" s="101"/>
      <c r="R18" s="102"/>
      <c r="S18" s="102"/>
      <c r="T18" s="102"/>
      <c r="U18" s="102"/>
      <c r="V18" s="102"/>
      <c r="W18" s="102"/>
      <c r="X18" s="102"/>
    </row>
    <row r="19" spans="1:26" x14ac:dyDescent="0.25"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88"/>
      <c r="Z19" s="88"/>
    </row>
    <row r="20" spans="1:26" s="89" customFormat="1" ht="19.5" thickBot="1" x14ac:dyDescent="0.45">
      <c r="A20" s="80"/>
      <c r="B20" s="90" t="s">
        <v>4</v>
      </c>
      <c r="C20" s="91"/>
      <c r="D20" s="92"/>
      <c r="E20" s="92"/>
      <c r="F20" s="92"/>
      <c r="G20" s="92"/>
      <c r="H20" s="92"/>
      <c r="I20" s="106">
        <v>44593</v>
      </c>
      <c r="J20" s="106">
        <v>44621</v>
      </c>
      <c r="K20" s="106">
        <v>44652</v>
      </c>
      <c r="L20" s="106">
        <v>44682</v>
      </c>
      <c r="M20" s="106">
        <v>44713</v>
      </c>
      <c r="N20" s="106">
        <v>44743</v>
      </c>
      <c r="O20" s="106">
        <v>44774</v>
      </c>
      <c r="P20" s="106">
        <v>44805</v>
      </c>
      <c r="Q20" s="92"/>
      <c r="R20" s="107"/>
      <c r="S20" s="107"/>
      <c r="T20" s="107"/>
      <c r="U20" s="107"/>
      <c r="V20" s="107"/>
      <c r="W20" s="107"/>
      <c r="X20" s="92"/>
    </row>
    <row r="21" spans="1:26" s="89" customFormat="1" ht="16.5" thickBot="1" x14ac:dyDescent="0.35">
      <c r="A21" s="80"/>
      <c r="B21" s="91" t="s">
        <v>9</v>
      </c>
      <c r="C21" s="91"/>
      <c r="D21" s="92"/>
      <c r="E21" s="92"/>
      <c r="F21" s="92"/>
      <c r="G21" s="92"/>
      <c r="H21" s="118"/>
      <c r="I21" s="108"/>
      <c r="J21" s="109"/>
      <c r="K21" s="109"/>
      <c r="L21" s="109"/>
      <c r="M21" s="109"/>
      <c r="N21" s="109"/>
      <c r="O21" s="109"/>
      <c r="P21" s="109"/>
      <c r="Q21" s="94" t="s">
        <v>1</v>
      </c>
      <c r="R21" s="91" t="s">
        <v>11</v>
      </c>
      <c r="S21" s="107"/>
      <c r="T21" s="107"/>
      <c r="U21" s="107"/>
      <c r="V21" s="107"/>
      <c r="W21" s="107"/>
      <c r="X21" s="92"/>
    </row>
    <row r="22" spans="1:26" s="89" customFormat="1" ht="16.5" thickBot="1" x14ac:dyDescent="0.35">
      <c r="A22" s="80"/>
      <c r="B22" s="91" t="s">
        <v>6</v>
      </c>
      <c r="C22" s="91"/>
      <c r="D22" s="92"/>
      <c r="E22" s="92"/>
      <c r="F22" s="92"/>
      <c r="G22" s="92"/>
      <c r="H22" s="119">
        <f>IFERROR(VLOOKUP(H21,'1 - Vergleichszeitraum'!H:X,17,FALSE),"")</f>
        <v>0</v>
      </c>
      <c r="I22" s="111"/>
      <c r="J22" s="112"/>
      <c r="K22" s="112"/>
      <c r="L22" s="112"/>
      <c r="M22" s="112"/>
      <c r="N22" s="112"/>
      <c r="O22" s="112"/>
      <c r="P22" s="112"/>
      <c r="Q22" s="94" t="s">
        <v>1</v>
      </c>
      <c r="R22" s="91" t="s">
        <v>10</v>
      </c>
      <c r="S22" s="107"/>
      <c r="T22" s="107"/>
      <c r="U22" s="107"/>
      <c r="V22" s="107"/>
      <c r="W22" s="107"/>
      <c r="X22" s="92"/>
    </row>
    <row r="23" spans="1:26" s="89" customFormat="1" ht="16.5" thickBot="1" x14ac:dyDescent="0.35">
      <c r="A23" s="80"/>
      <c r="B23" s="91" t="str">
        <f>IF(H22="Erdgas","Arbeitspreis pro kWh Erdgas in EUR","Arbeitspreis pro kWh Strom in EUR")</f>
        <v>Arbeitspreis pro kWh Strom in EUR</v>
      </c>
      <c r="C23" s="91"/>
      <c r="D23" s="92"/>
      <c r="E23" s="92"/>
      <c r="F23" s="92"/>
      <c r="G23" s="127"/>
      <c r="H23" s="92"/>
      <c r="I23" s="134"/>
      <c r="J23" s="134"/>
      <c r="K23" s="134"/>
      <c r="L23" s="134"/>
      <c r="M23" s="134"/>
      <c r="N23" s="134"/>
      <c r="O23" s="134"/>
      <c r="P23" s="134"/>
      <c r="Q23" s="94" t="s">
        <v>1</v>
      </c>
      <c r="R23" s="91" t="str">
        <f>IF(H22="Erdgas","Erdgaskosten exkl. Steuern, Abgaben, Netzentgelte, etc.","Stromkosten exkl. Steuern, Abgaben, Netzentgelte, etc.")</f>
        <v>Stromkosten exkl. Steuern, Abgaben, Netzentgelte, etc.</v>
      </c>
      <c r="S23" s="92"/>
      <c r="T23" s="92"/>
      <c r="U23" s="128"/>
      <c r="V23" s="129"/>
      <c r="W23" s="96"/>
      <c r="X23" s="92"/>
    </row>
    <row r="24" spans="1:26" s="89" customFormat="1" ht="16.5" thickBot="1" x14ac:dyDescent="0.35">
      <c r="A24" s="80"/>
      <c r="B24" s="91" t="str">
        <f>IF(H22="Erdgas","Erdgasverbrauch in kWh von 1. Februar bis 30. September 2022","Stromverbrauch in kWh von 1. Februar bis 30. September 2022")</f>
        <v>Stromverbrauch in kWh von 1. Februar bis 30. September 2022</v>
      </c>
      <c r="C24" s="91"/>
      <c r="D24" s="92"/>
      <c r="E24" s="92"/>
      <c r="F24" s="92"/>
      <c r="G24" s="92"/>
      <c r="H24" s="113"/>
      <c r="I24" s="120"/>
      <c r="J24" s="120"/>
      <c r="K24" s="120"/>
      <c r="L24" s="120"/>
      <c r="M24" s="120"/>
      <c r="N24" s="120"/>
      <c r="O24" s="120"/>
      <c r="P24" s="120"/>
      <c r="Q24" s="94" t="s">
        <v>1</v>
      </c>
      <c r="R24" s="114" t="s">
        <v>19</v>
      </c>
      <c r="S24" s="102"/>
      <c r="T24" s="102"/>
      <c r="U24" s="102"/>
      <c r="V24" s="102"/>
      <c r="W24" s="102"/>
      <c r="X24" s="102"/>
    </row>
    <row r="25" spans="1:26" s="89" customFormat="1" x14ac:dyDescent="0.25">
      <c r="A25" s="80"/>
      <c r="B25" s="130" t="str">
        <f>IF(H22="Erdgas","Zwischensumme Erdgas",IF(H22="Strom","Zwischensumme Strom",""))</f>
        <v/>
      </c>
      <c r="C25" s="130"/>
      <c r="D25" s="99"/>
      <c r="E25" s="99"/>
      <c r="F25" s="99"/>
      <c r="G25" s="99"/>
      <c r="H25" s="99"/>
      <c r="I25" s="131" t="str">
        <f>IFERROR(I23*I24/IF($B25="Zwischensumme Strom",'2 - Förderzeitraum'!AG$9,IF($B25="Zwischensumme Erdgas",'2 - Förderzeitraum'!AG$10,"")),"")</f>
        <v/>
      </c>
      <c r="J25" s="131" t="str">
        <f>IFERROR(J23*J24/IF($B25="Zwischensumme Strom",'2 - Förderzeitraum'!AH$9,IF($B25="Zwischensumme Erdgas",'2 - Förderzeitraum'!AH$10,"")),"")</f>
        <v/>
      </c>
      <c r="K25" s="131" t="str">
        <f>IFERROR(K23*K24/IF($B25="Zwischensumme Strom",'2 - Förderzeitraum'!AI$9,IF($B25="Zwischensumme Erdgas",'2 - Förderzeitraum'!AI$10,"")),"")</f>
        <v/>
      </c>
      <c r="L25" s="131" t="str">
        <f>IFERROR(L23*L24/IF($B25="Zwischensumme Strom",'2 - Förderzeitraum'!AJ$9,IF($B25="Zwischensumme Erdgas",'2 - Förderzeitraum'!AJ$10,"")),"")</f>
        <v/>
      </c>
      <c r="M25" s="131" t="str">
        <f>IFERROR(M23*M24/IF($B25="Zwischensumme Strom",'2 - Förderzeitraum'!AK$9,IF($B25="Zwischensumme Erdgas",'2 - Förderzeitraum'!AK$10,"")),"")</f>
        <v/>
      </c>
      <c r="N25" s="131" t="str">
        <f>IFERROR(N23*N24/IF($B25="Zwischensumme Strom",'2 - Förderzeitraum'!AL$9,IF($B25="Zwischensumme Erdgas",'2 - Förderzeitraum'!AL$10,"")),"")</f>
        <v/>
      </c>
      <c r="O25" s="131" t="str">
        <f>IFERROR(O23*O24/IF($B25="Zwischensumme Strom",'2 - Förderzeitraum'!AM$9,IF($B25="Zwischensumme Erdgas",'2 - Förderzeitraum'!AM$10,"")),"")</f>
        <v/>
      </c>
      <c r="P25" s="131" t="str">
        <f>IFERROR(P23*P24/IF($B25="Zwischensumme Strom",'2 - Förderzeitraum'!AN$9,IF($B25="Zwischensumme Erdgas",'2 - Förderzeitraum'!AN$10,"")),"")</f>
        <v/>
      </c>
      <c r="Q25" s="101"/>
      <c r="R25" s="102"/>
      <c r="S25" s="102"/>
      <c r="T25" s="102"/>
      <c r="U25" s="102"/>
      <c r="V25" s="102"/>
      <c r="W25" s="102"/>
      <c r="X25" s="102"/>
    </row>
    <row r="26" spans="1:26" x14ac:dyDescent="0.25">
      <c r="B26" s="104"/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88"/>
      <c r="Z26" s="88"/>
    </row>
    <row r="27" spans="1:26" s="89" customFormat="1" ht="19.5" thickBot="1" x14ac:dyDescent="0.45">
      <c r="A27" s="80"/>
      <c r="B27" s="90" t="s">
        <v>4</v>
      </c>
      <c r="C27" s="91"/>
      <c r="D27" s="92"/>
      <c r="E27" s="92"/>
      <c r="F27" s="92"/>
      <c r="G27" s="92"/>
      <c r="H27" s="92"/>
      <c r="I27" s="106">
        <v>44593</v>
      </c>
      <c r="J27" s="106">
        <v>44621</v>
      </c>
      <c r="K27" s="106">
        <v>44652</v>
      </c>
      <c r="L27" s="106">
        <v>44682</v>
      </c>
      <c r="M27" s="106">
        <v>44713</v>
      </c>
      <c r="N27" s="106">
        <v>44743</v>
      </c>
      <c r="O27" s="106">
        <v>44774</v>
      </c>
      <c r="P27" s="106">
        <v>44805</v>
      </c>
      <c r="Q27" s="92"/>
      <c r="R27" s="107"/>
      <c r="S27" s="107"/>
      <c r="T27" s="107"/>
      <c r="U27" s="107"/>
      <c r="V27" s="107"/>
      <c r="W27" s="107"/>
      <c r="X27" s="92"/>
    </row>
    <row r="28" spans="1:26" s="89" customFormat="1" ht="16.5" thickBot="1" x14ac:dyDescent="0.35">
      <c r="A28" s="80"/>
      <c r="B28" s="91" t="s">
        <v>9</v>
      </c>
      <c r="C28" s="91"/>
      <c r="D28" s="92"/>
      <c r="E28" s="92"/>
      <c r="F28" s="92"/>
      <c r="G28" s="92"/>
      <c r="H28" s="118"/>
      <c r="I28" s="108"/>
      <c r="J28" s="109"/>
      <c r="K28" s="109"/>
      <c r="L28" s="109"/>
      <c r="M28" s="109"/>
      <c r="N28" s="109"/>
      <c r="O28" s="109"/>
      <c r="P28" s="109"/>
      <c r="Q28" s="94" t="s">
        <v>1</v>
      </c>
      <c r="R28" s="91" t="s">
        <v>11</v>
      </c>
      <c r="S28" s="107"/>
      <c r="T28" s="107"/>
      <c r="U28" s="107"/>
      <c r="V28" s="107"/>
      <c r="W28" s="107"/>
      <c r="X28" s="92"/>
    </row>
    <row r="29" spans="1:26" s="89" customFormat="1" ht="16.5" thickBot="1" x14ac:dyDescent="0.35">
      <c r="A29" s="80"/>
      <c r="B29" s="91" t="s">
        <v>6</v>
      </c>
      <c r="C29" s="91"/>
      <c r="D29" s="92"/>
      <c r="E29" s="92"/>
      <c r="F29" s="92"/>
      <c r="G29" s="92"/>
      <c r="H29" s="119">
        <f>IFERROR(VLOOKUP(H28,'1 - Vergleichszeitraum'!H:X,17,FALSE),"")</f>
        <v>0</v>
      </c>
      <c r="I29" s="111"/>
      <c r="J29" s="112"/>
      <c r="K29" s="112"/>
      <c r="L29" s="112"/>
      <c r="M29" s="112"/>
      <c r="N29" s="112"/>
      <c r="O29" s="112"/>
      <c r="P29" s="112"/>
      <c r="Q29" s="94" t="s">
        <v>1</v>
      </c>
      <c r="R29" s="91" t="s">
        <v>10</v>
      </c>
      <c r="S29" s="107"/>
      <c r="T29" s="107"/>
      <c r="U29" s="107"/>
      <c r="V29" s="107"/>
      <c r="W29" s="107"/>
      <c r="X29" s="92"/>
    </row>
    <row r="30" spans="1:26" s="89" customFormat="1" ht="16.5" thickBot="1" x14ac:dyDescent="0.35">
      <c r="A30" s="80"/>
      <c r="B30" s="91" t="str">
        <f>IF(H29="Erdgas","Arbeitspreis pro kWh Erdgas in EUR","Arbeitspreis pro kWh Strom in EUR")</f>
        <v>Arbeitspreis pro kWh Strom in EUR</v>
      </c>
      <c r="C30" s="91"/>
      <c r="D30" s="92"/>
      <c r="E30" s="92"/>
      <c r="F30" s="92"/>
      <c r="G30" s="127"/>
      <c r="H30" s="92"/>
      <c r="I30" s="134"/>
      <c r="J30" s="134"/>
      <c r="K30" s="134"/>
      <c r="L30" s="134"/>
      <c r="M30" s="134"/>
      <c r="N30" s="134"/>
      <c r="O30" s="134"/>
      <c r="P30" s="134"/>
      <c r="Q30" s="94" t="s">
        <v>1</v>
      </c>
      <c r="R30" s="91" t="str">
        <f>IF(H29="Erdgas","Erdgaskosten exkl. Steuern, Abgaben, Netzentgelte, etc.","Stromkosten exkl. Steuern, Abgaben, Netzentgelte, etc.")</f>
        <v>Stromkosten exkl. Steuern, Abgaben, Netzentgelte, etc.</v>
      </c>
      <c r="S30" s="92"/>
      <c r="T30" s="92"/>
      <c r="U30" s="128"/>
      <c r="V30" s="129"/>
      <c r="W30" s="96"/>
      <c r="X30" s="92"/>
    </row>
    <row r="31" spans="1:26" s="89" customFormat="1" ht="16.5" thickBot="1" x14ac:dyDescent="0.35">
      <c r="A31" s="80"/>
      <c r="B31" s="91" t="str">
        <f>IF(H29="Erdgas","Erdgasverbrauch in kWh von 1. Februar bis 30. September 2022","Stromverbrauch in kWh von 1. Februar bis 30. September 2022")</f>
        <v>Stromverbrauch in kWh von 1. Februar bis 30. September 2022</v>
      </c>
      <c r="C31" s="91"/>
      <c r="D31" s="92"/>
      <c r="E31" s="92"/>
      <c r="F31" s="92"/>
      <c r="G31" s="92"/>
      <c r="H31" s="113"/>
      <c r="I31" s="120"/>
      <c r="J31" s="120"/>
      <c r="K31" s="120"/>
      <c r="L31" s="120"/>
      <c r="M31" s="120"/>
      <c r="N31" s="120"/>
      <c r="O31" s="120"/>
      <c r="P31" s="120"/>
      <c r="Q31" s="94" t="s">
        <v>1</v>
      </c>
      <c r="R31" s="114" t="s">
        <v>19</v>
      </c>
      <c r="S31" s="102"/>
      <c r="T31" s="102"/>
      <c r="U31" s="102"/>
      <c r="V31" s="102"/>
      <c r="W31" s="102"/>
      <c r="X31" s="102"/>
    </row>
    <row r="32" spans="1:26" s="89" customFormat="1" x14ac:dyDescent="0.25">
      <c r="A32" s="80"/>
      <c r="B32" s="130" t="str">
        <f>IF(H29="Erdgas","Zwischensumme Erdgas",IF(H29="Strom","Zwischensumme Strom",""))</f>
        <v/>
      </c>
      <c r="C32" s="130"/>
      <c r="D32" s="99"/>
      <c r="E32" s="99"/>
      <c r="F32" s="99"/>
      <c r="G32" s="99"/>
      <c r="H32" s="99"/>
      <c r="I32" s="131" t="str">
        <f>IFERROR(I30*I31/IF($B32="Zwischensumme Strom",'2 - Förderzeitraum'!AG$9,IF($B32="Zwischensumme Erdgas",'2 - Förderzeitraum'!AG$10,"")),"")</f>
        <v/>
      </c>
      <c r="J32" s="131" t="str">
        <f>IFERROR(J30*J31/IF($B32="Zwischensumme Strom",'2 - Förderzeitraum'!AH$9,IF($B32="Zwischensumme Erdgas",'2 - Förderzeitraum'!AH$10,"")),"")</f>
        <v/>
      </c>
      <c r="K32" s="131" t="str">
        <f>IFERROR(K30*K31/IF($B32="Zwischensumme Strom",'2 - Förderzeitraum'!AI$9,IF($B32="Zwischensumme Erdgas",'2 - Förderzeitraum'!AI$10,"")),"")</f>
        <v/>
      </c>
      <c r="L32" s="131" t="str">
        <f>IFERROR(L30*L31/IF($B32="Zwischensumme Strom",'2 - Förderzeitraum'!AJ$9,IF($B32="Zwischensumme Erdgas",'2 - Förderzeitraum'!AJ$10,"")),"")</f>
        <v/>
      </c>
      <c r="M32" s="131" t="str">
        <f>IFERROR(M30*M31/IF($B32="Zwischensumme Strom",'2 - Förderzeitraum'!AK$9,IF($B32="Zwischensumme Erdgas",'2 - Förderzeitraum'!AK$10,"")),"")</f>
        <v/>
      </c>
      <c r="N32" s="131" t="str">
        <f>IFERROR(N30*N31/IF($B32="Zwischensumme Strom",'2 - Förderzeitraum'!AL$9,IF($B32="Zwischensumme Erdgas",'2 - Förderzeitraum'!AL$10,"")),"")</f>
        <v/>
      </c>
      <c r="O32" s="131" t="str">
        <f>IFERROR(O30*O31/IF($B32="Zwischensumme Strom",'2 - Förderzeitraum'!AM$9,IF($B32="Zwischensumme Erdgas",'2 - Förderzeitraum'!AM$10,"")),"")</f>
        <v/>
      </c>
      <c r="P32" s="131" t="str">
        <f>IFERROR(P30*P31/IF($B32="Zwischensumme Strom",'2 - Förderzeitraum'!AN$9,IF($B32="Zwischensumme Erdgas",'2 - Förderzeitraum'!AN$10,"")),"")</f>
        <v/>
      </c>
      <c r="Q32" s="101"/>
      <c r="R32" s="102"/>
      <c r="S32" s="102"/>
      <c r="T32" s="102"/>
      <c r="U32" s="102"/>
      <c r="V32" s="102"/>
      <c r="W32" s="102"/>
      <c r="X32" s="102"/>
    </row>
    <row r="33" spans="1:26" x14ac:dyDescent="0.25"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88"/>
      <c r="Z33" s="88"/>
    </row>
    <row r="34" spans="1:26" s="89" customFormat="1" ht="19.5" thickBot="1" x14ac:dyDescent="0.45">
      <c r="A34" s="80"/>
      <c r="B34" s="90" t="s">
        <v>4</v>
      </c>
      <c r="C34" s="91"/>
      <c r="D34" s="92"/>
      <c r="E34" s="92"/>
      <c r="F34" s="92"/>
      <c r="G34" s="92"/>
      <c r="H34" s="92"/>
      <c r="I34" s="106">
        <v>44593</v>
      </c>
      <c r="J34" s="106">
        <v>44621</v>
      </c>
      <c r="K34" s="106">
        <v>44652</v>
      </c>
      <c r="L34" s="106">
        <v>44682</v>
      </c>
      <c r="M34" s="106">
        <v>44713</v>
      </c>
      <c r="N34" s="106">
        <v>44743</v>
      </c>
      <c r="O34" s="106">
        <v>44774</v>
      </c>
      <c r="P34" s="106">
        <v>44805</v>
      </c>
      <c r="Q34" s="92"/>
      <c r="R34" s="107"/>
      <c r="S34" s="107"/>
      <c r="T34" s="107"/>
      <c r="U34" s="107"/>
      <c r="V34" s="107"/>
      <c r="W34" s="107"/>
      <c r="X34" s="92"/>
    </row>
    <row r="35" spans="1:26" s="89" customFormat="1" ht="16.5" thickBot="1" x14ac:dyDescent="0.35">
      <c r="A35" s="80"/>
      <c r="B35" s="91" t="s">
        <v>9</v>
      </c>
      <c r="C35" s="91"/>
      <c r="D35" s="92"/>
      <c r="E35" s="92"/>
      <c r="F35" s="92"/>
      <c r="G35" s="92"/>
      <c r="H35" s="118"/>
      <c r="I35" s="108"/>
      <c r="J35" s="109"/>
      <c r="K35" s="109"/>
      <c r="L35" s="109"/>
      <c r="M35" s="109"/>
      <c r="N35" s="109"/>
      <c r="O35" s="109"/>
      <c r="P35" s="109"/>
      <c r="Q35" s="94" t="s">
        <v>1</v>
      </c>
      <c r="R35" s="91" t="s">
        <v>11</v>
      </c>
      <c r="S35" s="107"/>
      <c r="T35" s="107"/>
      <c r="U35" s="107"/>
      <c r="V35" s="107"/>
      <c r="W35" s="107"/>
      <c r="X35" s="92"/>
    </row>
    <row r="36" spans="1:26" s="89" customFormat="1" ht="16.5" thickBot="1" x14ac:dyDescent="0.35">
      <c r="A36" s="80"/>
      <c r="B36" s="91" t="s">
        <v>6</v>
      </c>
      <c r="C36" s="91"/>
      <c r="D36" s="92"/>
      <c r="E36" s="92"/>
      <c r="F36" s="92"/>
      <c r="G36" s="92"/>
      <c r="H36" s="119">
        <f>IFERROR(VLOOKUP(H35,'1 - Vergleichszeitraum'!H:X,17,FALSE),"")</f>
        <v>0</v>
      </c>
      <c r="I36" s="111"/>
      <c r="J36" s="112"/>
      <c r="K36" s="112"/>
      <c r="L36" s="112"/>
      <c r="M36" s="112"/>
      <c r="N36" s="112"/>
      <c r="O36" s="112"/>
      <c r="P36" s="112"/>
      <c r="Q36" s="94" t="s">
        <v>1</v>
      </c>
      <c r="R36" s="91" t="s">
        <v>10</v>
      </c>
      <c r="S36" s="107"/>
      <c r="T36" s="107"/>
      <c r="U36" s="107"/>
      <c r="V36" s="107"/>
      <c r="W36" s="107"/>
      <c r="X36" s="92"/>
    </row>
    <row r="37" spans="1:26" s="89" customFormat="1" ht="16.5" thickBot="1" x14ac:dyDescent="0.35">
      <c r="A37" s="80"/>
      <c r="B37" s="91" t="str">
        <f>IF(H36="Erdgas","Arbeitspreis pro kWh Erdgas in EUR","Arbeitspreis pro kWh Strom in EUR")</f>
        <v>Arbeitspreis pro kWh Strom in EUR</v>
      </c>
      <c r="C37" s="91"/>
      <c r="D37" s="92"/>
      <c r="E37" s="92"/>
      <c r="F37" s="92"/>
      <c r="G37" s="127"/>
      <c r="H37" s="92"/>
      <c r="I37" s="134"/>
      <c r="J37" s="134"/>
      <c r="K37" s="134"/>
      <c r="L37" s="134"/>
      <c r="M37" s="134"/>
      <c r="N37" s="134"/>
      <c r="O37" s="134"/>
      <c r="P37" s="134"/>
      <c r="Q37" s="94" t="s">
        <v>1</v>
      </c>
      <c r="R37" s="91" t="str">
        <f>IF(H36="Erdgas","Erdgaskosten exkl. Steuern, Abgaben, Netzentgelte, etc.","Stromkosten exkl. Steuern, Abgaben, Netzentgelte, etc.")</f>
        <v>Stromkosten exkl. Steuern, Abgaben, Netzentgelte, etc.</v>
      </c>
      <c r="S37" s="92"/>
      <c r="T37" s="92"/>
      <c r="U37" s="128"/>
      <c r="V37" s="129"/>
      <c r="W37" s="96"/>
      <c r="X37" s="92"/>
    </row>
    <row r="38" spans="1:26" s="89" customFormat="1" ht="16.5" thickBot="1" x14ac:dyDescent="0.35">
      <c r="A38" s="80"/>
      <c r="B38" s="91" t="str">
        <f>IF(H36="Erdgas","Erdgasverbrauch in kWh von 1. Februar bis 30. September 2022","Stromverbrauch in kWh von 1. Februar bis 30. September 2022")</f>
        <v>Stromverbrauch in kWh von 1. Februar bis 30. September 2022</v>
      </c>
      <c r="C38" s="91"/>
      <c r="D38" s="92"/>
      <c r="E38" s="92"/>
      <c r="F38" s="92"/>
      <c r="G38" s="92"/>
      <c r="H38" s="113"/>
      <c r="I38" s="120"/>
      <c r="J38" s="120"/>
      <c r="K38" s="120"/>
      <c r="L38" s="120"/>
      <c r="M38" s="120"/>
      <c r="N38" s="120"/>
      <c r="O38" s="120"/>
      <c r="P38" s="120"/>
      <c r="Q38" s="94" t="s">
        <v>1</v>
      </c>
      <c r="R38" s="114" t="s">
        <v>19</v>
      </c>
      <c r="S38" s="102"/>
      <c r="T38" s="102"/>
      <c r="U38" s="102"/>
      <c r="V38" s="102"/>
      <c r="W38" s="102"/>
      <c r="X38" s="102"/>
    </row>
    <row r="39" spans="1:26" s="89" customFormat="1" x14ac:dyDescent="0.25">
      <c r="A39" s="80"/>
      <c r="B39" s="130" t="str">
        <f>IF(H36="Erdgas","Zwischensumme Erdgas",IF(H36="Strom","Zwischensumme Strom",""))</f>
        <v/>
      </c>
      <c r="C39" s="130"/>
      <c r="D39" s="99"/>
      <c r="E39" s="99"/>
      <c r="F39" s="99"/>
      <c r="G39" s="99"/>
      <c r="H39" s="99"/>
      <c r="I39" s="131" t="str">
        <f>IFERROR(I37*I38/IF($B39="Zwischensumme Strom",'2 - Förderzeitraum'!AG$9,IF($B39="Zwischensumme Erdgas",'2 - Förderzeitraum'!AG$10,"")),"")</f>
        <v/>
      </c>
      <c r="J39" s="131" t="str">
        <f>IFERROR(J37*J38/IF($B39="Zwischensumme Strom",'2 - Förderzeitraum'!AH$9,IF($B39="Zwischensumme Erdgas",'2 - Förderzeitraum'!AH$10,"")),"")</f>
        <v/>
      </c>
      <c r="K39" s="131" t="str">
        <f>IFERROR(K37*K38/IF($B39="Zwischensumme Strom",'2 - Förderzeitraum'!AI$9,IF($B39="Zwischensumme Erdgas",'2 - Förderzeitraum'!AI$10,"")),"")</f>
        <v/>
      </c>
      <c r="L39" s="131" t="str">
        <f>IFERROR(L37*L38/IF($B39="Zwischensumme Strom",'2 - Förderzeitraum'!AJ$9,IF($B39="Zwischensumme Erdgas",'2 - Förderzeitraum'!AJ$10,"")),"")</f>
        <v/>
      </c>
      <c r="M39" s="131" t="str">
        <f>IFERROR(M37*M38/IF($B39="Zwischensumme Strom",'2 - Förderzeitraum'!AK$9,IF($B39="Zwischensumme Erdgas",'2 - Förderzeitraum'!AK$10,"")),"")</f>
        <v/>
      </c>
      <c r="N39" s="131" t="str">
        <f>IFERROR(N37*N38/IF($B39="Zwischensumme Strom",'2 - Förderzeitraum'!AL$9,IF($B39="Zwischensumme Erdgas",'2 - Förderzeitraum'!AL$10,"")),"")</f>
        <v/>
      </c>
      <c r="O39" s="131" t="str">
        <f>IFERROR(O37*O38/IF($B39="Zwischensumme Strom",'2 - Förderzeitraum'!AM$9,IF($B39="Zwischensumme Erdgas",'2 - Förderzeitraum'!AM$10,"")),"")</f>
        <v/>
      </c>
      <c r="P39" s="131" t="str">
        <f>IFERROR(P37*P38/IF($B39="Zwischensumme Strom",'2 - Förderzeitraum'!AN$9,IF($B39="Zwischensumme Erdgas",'2 - Förderzeitraum'!AN$10,"")),"")</f>
        <v/>
      </c>
      <c r="Q39" s="101"/>
      <c r="R39" s="102"/>
      <c r="S39" s="102"/>
      <c r="T39" s="102"/>
      <c r="U39" s="102"/>
      <c r="V39" s="102"/>
      <c r="W39" s="102"/>
      <c r="X39" s="102"/>
    </row>
    <row r="40" spans="1:26" x14ac:dyDescent="0.25">
      <c r="B40" s="104"/>
      <c r="C40" s="104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88"/>
      <c r="Z40" s="88"/>
    </row>
    <row r="41" spans="1:26" s="89" customFormat="1" ht="19.5" thickBot="1" x14ac:dyDescent="0.45">
      <c r="A41" s="80"/>
      <c r="B41" s="90" t="s">
        <v>4</v>
      </c>
      <c r="C41" s="91"/>
      <c r="D41" s="92"/>
      <c r="E41" s="92"/>
      <c r="F41" s="92"/>
      <c r="G41" s="92"/>
      <c r="H41" s="92"/>
      <c r="I41" s="106">
        <v>44593</v>
      </c>
      <c r="J41" s="106">
        <v>44621</v>
      </c>
      <c r="K41" s="106">
        <v>44652</v>
      </c>
      <c r="L41" s="106">
        <v>44682</v>
      </c>
      <c r="M41" s="106">
        <v>44713</v>
      </c>
      <c r="N41" s="106">
        <v>44743</v>
      </c>
      <c r="O41" s="106">
        <v>44774</v>
      </c>
      <c r="P41" s="106">
        <v>44805</v>
      </c>
      <c r="Q41" s="92"/>
      <c r="R41" s="107"/>
      <c r="S41" s="107"/>
      <c r="T41" s="107"/>
      <c r="U41" s="107"/>
      <c r="V41" s="107"/>
      <c r="W41" s="107"/>
      <c r="X41" s="92"/>
    </row>
    <row r="42" spans="1:26" s="89" customFormat="1" ht="16.5" thickBot="1" x14ac:dyDescent="0.35">
      <c r="A42" s="80"/>
      <c r="B42" s="91" t="s">
        <v>9</v>
      </c>
      <c r="C42" s="91"/>
      <c r="D42" s="92"/>
      <c r="E42" s="92"/>
      <c r="F42" s="92"/>
      <c r="G42" s="92"/>
      <c r="H42" s="118"/>
      <c r="I42" s="108"/>
      <c r="J42" s="109"/>
      <c r="K42" s="109"/>
      <c r="L42" s="109"/>
      <c r="M42" s="109"/>
      <c r="N42" s="109"/>
      <c r="O42" s="109"/>
      <c r="P42" s="109"/>
      <c r="Q42" s="94" t="s">
        <v>1</v>
      </c>
      <c r="R42" s="91" t="s">
        <v>11</v>
      </c>
      <c r="S42" s="107"/>
      <c r="T42" s="107"/>
      <c r="U42" s="107"/>
      <c r="V42" s="107"/>
      <c r="W42" s="107"/>
      <c r="X42" s="92"/>
    </row>
    <row r="43" spans="1:26" s="89" customFormat="1" ht="16.5" thickBot="1" x14ac:dyDescent="0.35">
      <c r="A43" s="80"/>
      <c r="B43" s="91" t="s">
        <v>6</v>
      </c>
      <c r="C43" s="91"/>
      <c r="D43" s="92"/>
      <c r="E43" s="92"/>
      <c r="F43" s="92"/>
      <c r="G43" s="92"/>
      <c r="H43" s="119">
        <f>IFERROR(VLOOKUP(H42,'1 - Vergleichszeitraum'!H:X,17,FALSE),"")</f>
        <v>0</v>
      </c>
      <c r="I43" s="111"/>
      <c r="J43" s="112"/>
      <c r="K43" s="112"/>
      <c r="L43" s="112"/>
      <c r="M43" s="112"/>
      <c r="N43" s="112"/>
      <c r="O43" s="112"/>
      <c r="P43" s="112"/>
      <c r="Q43" s="94" t="s">
        <v>1</v>
      </c>
      <c r="R43" s="91" t="s">
        <v>10</v>
      </c>
      <c r="S43" s="107"/>
      <c r="T43" s="107"/>
      <c r="U43" s="107"/>
      <c r="V43" s="107"/>
      <c r="W43" s="107"/>
      <c r="X43" s="92"/>
    </row>
    <row r="44" spans="1:26" s="89" customFormat="1" ht="16.5" thickBot="1" x14ac:dyDescent="0.35">
      <c r="A44" s="80"/>
      <c r="B44" s="91" t="str">
        <f>IF(H43="Erdgas","Arbeitspreis pro kWh Erdgas in EUR","Arbeitspreis pro kWh Strom in EUR")</f>
        <v>Arbeitspreis pro kWh Strom in EUR</v>
      </c>
      <c r="C44" s="91"/>
      <c r="D44" s="92"/>
      <c r="E44" s="92"/>
      <c r="F44" s="92"/>
      <c r="G44" s="127"/>
      <c r="H44" s="92"/>
      <c r="I44" s="134"/>
      <c r="J44" s="134"/>
      <c r="K44" s="134"/>
      <c r="L44" s="134"/>
      <c r="M44" s="134"/>
      <c r="N44" s="134"/>
      <c r="O44" s="134"/>
      <c r="P44" s="134"/>
      <c r="Q44" s="94" t="s">
        <v>1</v>
      </c>
      <c r="R44" s="91" t="str">
        <f>IF(H43="Erdgas","Erdgaskosten exkl. Steuern, Abgaben, Netzentgelte, etc.","Stromkosten exkl. Steuern, Abgaben, Netzentgelte, etc.")</f>
        <v>Stromkosten exkl. Steuern, Abgaben, Netzentgelte, etc.</v>
      </c>
      <c r="S44" s="92"/>
      <c r="T44" s="92"/>
      <c r="U44" s="128"/>
      <c r="V44" s="129"/>
      <c r="W44" s="96"/>
      <c r="X44" s="92"/>
    </row>
    <row r="45" spans="1:26" s="89" customFormat="1" ht="16.5" thickBot="1" x14ac:dyDescent="0.35">
      <c r="A45" s="80"/>
      <c r="B45" s="91" t="str">
        <f>IF(H43="Erdgas","Erdgasverbrauch in kWh von 1. Februar bis 30. September 2022","Stromverbrauch in kWh von 1. Februar bis 30. September 2022")</f>
        <v>Stromverbrauch in kWh von 1. Februar bis 30. September 2022</v>
      </c>
      <c r="C45" s="91"/>
      <c r="D45" s="92"/>
      <c r="E45" s="92"/>
      <c r="F45" s="92"/>
      <c r="G45" s="92"/>
      <c r="H45" s="113"/>
      <c r="I45" s="120"/>
      <c r="J45" s="120"/>
      <c r="K45" s="120"/>
      <c r="L45" s="120"/>
      <c r="M45" s="120"/>
      <c r="N45" s="120"/>
      <c r="O45" s="120"/>
      <c r="P45" s="120"/>
      <c r="Q45" s="94" t="s">
        <v>1</v>
      </c>
      <c r="R45" s="114" t="s">
        <v>19</v>
      </c>
      <c r="S45" s="102"/>
      <c r="T45" s="102"/>
      <c r="U45" s="102"/>
      <c r="V45" s="102"/>
      <c r="W45" s="102"/>
      <c r="X45" s="102"/>
    </row>
    <row r="46" spans="1:26" s="89" customFormat="1" x14ac:dyDescent="0.25">
      <c r="A46" s="80"/>
      <c r="B46" s="130" t="str">
        <f>IF(H43="Erdgas","Zwischensumme Erdgas",IF(H43="Strom","Zwischensumme Strom",""))</f>
        <v/>
      </c>
      <c r="C46" s="130"/>
      <c r="D46" s="99"/>
      <c r="E46" s="99"/>
      <c r="F46" s="99"/>
      <c r="G46" s="99"/>
      <c r="H46" s="99"/>
      <c r="I46" s="131" t="str">
        <f>IFERROR(I44*I45/IF($B46="Zwischensumme Strom",'2 - Förderzeitraum'!AG$9,IF($B46="Zwischensumme Erdgas",'2 - Förderzeitraum'!AG$10,"")),"")</f>
        <v/>
      </c>
      <c r="J46" s="131" t="str">
        <f>IFERROR(J44*J45/IF($B46="Zwischensumme Strom",'2 - Förderzeitraum'!AH$9,IF($B46="Zwischensumme Erdgas",'2 - Förderzeitraum'!AH$10,"")),"")</f>
        <v/>
      </c>
      <c r="K46" s="131" t="str">
        <f>IFERROR(K44*K45/IF($B46="Zwischensumme Strom",'2 - Förderzeitraum'!AI$9,IF($B46="Zwischensumme Erdgas",'2 - Förderzeitraum'!AI$10,"")),"")</f>
        <v/>
      </c>
      <c r="L46" s="131" t="str">
        <f>IFERROR(L44*L45/IF($B46="Zwischensumme Strom",'2 - Förderzeitraum'!AJ$9,IF($B46="Zwischensumme Erdgas",'2 - Förderzeitraum'!AJ$10,"")),"")</f>
        <v/>
      </c>
      <c r="M46" s="131" t="str">
        <f>IFERROR(M44*M45/IF($B46="Zwischensumme Strom",'2 - Förderzeitraum'!AK$9,IF($B46="Zwischensumme Erdgas",'2 - Förderzeitraum'!AK$10,"")),"")</f>
        <v/>
      </c>
      <c r="N46" s="131" t="str">
        <f>IFERROR(N44*N45/IF($B46="Zwischensumme Strom",'2 - Förderzeitraum'!AL$9,IF($B46="Zwischensumme Erdgas",'2 - Förderzeitraum'!AL$10,"")),"")</f>
        <v/>
      </c>
      <c r="O46" s="131" t="str">
        <f>IFERROR(O44*O45/IF($B46="Zwischensumme Strom",'2 - Förderzeitraum'!AM$9,IF($B46="Zwischensumme Erdgas",'2 - Förderzeitraum'!AM$10,"")),"")</f>
        <v/>
      </c>
      <c r="P46" s="131" t="str">
        <f>IFERROR(P44*P45/IF($B46="Zwischensumme Strom",'2 - Förderzeitraum'!AN$9,IF($B46="Zwischensumme Erdgas",'2 - Förderzeitraum'!AN$10,"")),"")</f>
        <v/>
      </c>
      <c r="Q46" s="101"/>
      <c r="R46" s="102"/>
      <c r="S46" s="102"/>
      <c r="T46" s="102"/>
      <c r="U46" s="102"/>
      <c r="V46" s="102"/>
      <c r="W46" s="102"/>
      <c r="X46" s="102"/>
    </row>
    <row r="47" spans="1:26" x14ac:dyDescent="0.25"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88"/>
      <c r="Z47" s="88"/>
    </row>
    <row r="48" spans="1:26" s="89" customFormat="1" ht="19.5" thickBot="1" x14ac:dyDescent="0.45">
      <c r="A48" s="80"/>
      <c r="B48" s="90" t="s">
        <v>4</v>
      </c>
      <c r="C48" s="91"/>
      <c r="D48" s="92"/>
      <c r="E48" s="92"/>
      <c r="F48" s="92"/>
      <c r="G48" s="92"/>
      <c r="H48" s="92"/>
      <c r="I48" s="106">
        <v>44593</v>
      </c>
      <c r="J48" s="106">
        <v>44621</v>
      </c>
      <c r="K48" s="106">
        <v>44652</v>
      </c>
      <c r="L48" s="106">
        <v>44682</v>
      </c>
      <c r="M48" s="106">
        <v>44713</v>
      </c>
      <c r="N48" s="106">
        <v>44743</v>
      </c>
      <c r="O48" s="106">
        <v>44774</v>
      </c>
      <c r="P48" s="106">
        <v>44805</v>
      </c>
      <c r="Q48" s="92"/>
      <c r="R48" s="107"/>
      <c r="S48" s="107"/>
      <c r="T48" s="107"/>
      <c r="U48" s="107"/>
      <c r="V48" s="107"/>
      <c r="W48" s="107"/>
      <c r="X48" s="92"/>
    </row>
    <row r="49" spans="1:26" s="89" customFormat="1" ht="16.5" thickBot="1" x14ac:dyDescent="0.35">
      <c r="A49" s="80"/>
      <c r="B49" s="91" t="s">
        <v>9</v>
      </c>
      <c r="C49" s="91"/>
      <c r="D49" s="92"/>
      <c r="E49" s="92"/>
      <c r="F49" s="92"/>
      <c r="G49" s="92"/>
      <c r="H49" s="118"/>
      <c r="I49" s="108"/>
      <c r="J49" s="109"/>
      <c r="K49" s="109"/>
      <c r="L49" s="109"/>
      <c r="M49" s="109"/>
      <c r="N49" s="109"/>
      <c r="O49" s="109"/>
      <c r="P49" s="109"/>
      <c r="Q49" s="94" t="s">
        <v>1</v>
      </c>
      <c r="R49" s="91" t="s">
        <v>11</v>
      </c>
      <c r="S49" s="107"/>
      <c r="T49" s="107"/>
      <c r="U49" s="107"/>
      <c r="V49" s="107"/>
      <c r="W49" s="107"/>
      <c r="X49" s="92"/>
    </row>
    <row r="50" spans="1:26" s="89" customFormat="1" ht="16.5" thickBot="1" x14ac:dyDescent="0.35">
      <c r="A50" s="80"/>
      <c r="B50" s="91" t="s">
        <v>6</v>
      </c>
      <c r="C50" s="91"/>
      <c r="D50" s="92"/>
      <c r="E50" s="92"/>
      <c r="F50" s="92"/>
      <c r="G50" s="92"/>
      <c r="H50" s="119">
        <f>IFERROR(VLOOKUP(H49,'1 - Vergleichszeitraum'!H:X,17,FALSE),"")</f>
        <v>0</v>
      </c>
      <c r="I50" s="111"/>
      <c r="J50" s="112"/>
      <c r="K50" s="112"/>
      <c r="L50" s="112"/>
      <c r="M50" s="112"/>
      <c r="N50" s="112"/>
      <c r="O50" s="112"/>
      <c r="P50" s="112"/>
      <c r="Q50" s="94" t="s">
        <v>1</v>
      </c>
      <c r="R50" s="91" t="s">
        <v>10</v>
      </c>
      <c r="S50" s="107"/>
      <c r="T50" s="107"/>
      <c r="U50" s="107"/>
      <c r="V50" s="107"/>
      <c r="W50" s="107"/>
      <c r="X50" s="92"/>
    </row>
    <row r="51" spans="1:26" s="89" customFormat="1" ht="16.5" thickBot="1" x14ac:dyDescent="0.35">
      <c r="A51" s="80"/>
      <c r="B51" s="91" t="str">
        <f>IF(H50="Erdgas","Arbeitspreis pro kWh Erdgas in EUR","Arbeitspreis pro kWh Strom in EUR")</f>
        <v>Arbeitspreis pro kWh Strom in EUR</v>
      </c>
      <c r="C51" s="91"/>
      <c r="D51" s="92"/>
      <c r="E51" s="92"/>
      <c r="F51" s="92"/>
      <c r="G51" s="127"/>
      <c r="H51" s="92"/>
      <c r="I51" s="134"/>
      <c r="J51" s="134"/>
      <c r="K51" s="134"/>
      <c r="L51" s="134"/>
      <c r="M51" s="134"/>
      <c r="N51" s="134"/>
      <c r="O51" s="134"/>
      <c r="P51" s="134"/>
      <c r="Q51" s="94" t="s">
        <v>1</v>
      </c>
      <c r="R51" s="91" t="str">
        <f>IF(H50="Erdgas","Erdgaskosten exkl. Steuern, Abgaben, Netzentgelte, etc.","Stromkosten exkl. Steuern, Abgaben, Netzentgelte, etc.")</f>
        <v>Stromkosten exkl. Steuern, Abgaben, Netzentgelte, etc.</v>
      </c>
      <c r="S51" s="92"/>
      <c r="T51" s="92"/>
      <c r="U51" s="128"/>
      <c r="V51" s="129"/>
      <c r="W51" s="96"/>
      <c r="X51" s="92"/>
    </row>
    <row r="52" spans="1:26" s="89" customFormat="1" ht="16.5" thickBot="1" x14ac:dyDescent="0.35">
      <c r="A52" s="80"/>
      <c r="B52" s="91" t="str">
        <f>IF(H50="Erdgas","Erdgasverbrauch in kWh von 1. Februar bis 30. September 2022","Stromverbrauch in kWh von 1. Februar bis 30. September 2022")</f>
        <v>Stromverbrauch in kWh von 1. Februar bis 30. September 2022</v>
      </c>
      <c r="C52" s="91"/>
      <c r="D52" s="92"/>
      <c r="E52" s="92"/>
      <c r="F52" s="92"/>
      <c r="G52" s="92"/>
      <c r="H52" s="113"/>
      <c r="I52" s="120"/>
      <c r="J52" s="120"/>
      <c r="K52" s="120"/>
      <c r="L52" s="120"/>
      <c r="M52" s="120"/>
      <c r="N52" s="120"/>
      <c r="O52" s="120"/>
      <c r="P52" s="120"/>
      <c r="Q52" s="94" t="s">
        <v>1</v>
      </c>
      <c r="R52" s="114" t="s">
        <v>19</v>
      </c>
      <c r="S52" s="102"/>
      <c r="T52" s="102"/>
      <c r="U52" s="102"/>
      <c r="V52" s="102"/>
      <c r="W52" s="102"/>
      <c r="X52" s="102"/>
    </row>
    <row r="53" spans="1:26" s="89" customFormat="1" x14ac:dyDescent="0.25">
      <c r="A53" s="80"/>
      <c r="B53" s="130" t="str">
        <f>IF(H50="Erdgas","Zwischensumme Erdgas",IF(H50="Strom","Zwischensumme Strom",""))</f>
        <v/>
      </c>
      <c r="C53" s="130"/>
      <c r="D53" s="99"/>
      <c r="E53" s="99"/>
      <c r="F53" s="99"/>
      <c r="G53" s="99"/>
      <c r="H53" s="99"/>
      <c r="I53" s="131" t="str">
        <f>IFERROR(I51*I52/IF($B53="Zwischensumme Strom",'2 - Förderzeitraum'!AG$9,IF($B53="Zwischensumme Erdgas",'2 - Förderzeitraum'!AG$10,"")),"")</f>
        <v/>
      </c>
      <c r="J53" s="131" t="str">
        <f>IFERROR(J51*J52/IF($B53="Zwischensumme Strom",'2 - Förderzeitraum'!AH$9,IF($B53="Zwischensumme Erdgas",'2 - Förderzeitraum'!AH$10,"")),"")</f>
        <v/>
      </c>
      <c r="K53" s="131" t="str">
        <f>IFERROR(K51*K52/IF($B53="Zwischensumme Strom",'2 - Förderzeitraum'!AI$9,IF($B53="Zwischensumme Erdgas",'2 - Förderzeitraum'!AI$10,"")),"")</f>
        <v/>
      </c>
      <c r="L53" s="131" t="str">
        <f>IFERROR(L51*L52/IF($B53="Zwischensumme Strom",'2 - Förderzeitraum'!AJ$9,IF($B53="Zwischensumme Erdgas",'2 - Förderzeitraum'!AJ$10,"")),"")</f>
        <v/>
      </c>
      <c r="M53" s="131" t="str">
        <f>IFERROR(M51*M52/IF($B53="Zwischensumme Strom",'2 - Förderzeitraum'!AK$9,IF($B53="Zwischensumme Erdgas",'2 - Förderzeitraum'!AK$10,"")),"")</f>
        <v/>
      </c>
      <c r="N53" s="131" t="str">
        <f>IFERROR(N51*N52/IF($B53="Zwischensumme Strom",'2 - Förderzeitraum'!AL$9,IF($B53="Zwischensumme Erdgas",'2 - Förderzeitraum'!AL$10,"")),"")</f>
        <v/>
      </c>
      <c r="O53" s="131" t="str">
        <f>IFERROR(O51*O52/IF($B53="Zwischensumme Strom",'2 - Förderzeitraum'!AM$9,IF($B53="Zwischensumme Erdgas",'2 - Förderzeitraum'!AM$10,"")),"")</f>
        <v/>
      </c>
      <c r="P53" s="131" t="str">
        <f>IFERROR(P51*P52/IF($B53="Zwischensumme Strom",'2 - Förderzeitraum'!AN$9,IF($B53="Zwischensumme Erdgas",'2 - Förderzeitraum'!AN$10,"")),"")</f>
        <v/>
      </c>
      <c r="Q53" s="101"/>
      <c r="R53" s="102"/>
      <c r="S53" s="102"/>
      <c r="T53" s="102"/>
      <c r="U53" s="102"/>
      <c r="V53" s="102"/>
      <c r="W53" s="102"/>
      <c r="X53" s="102"/>
    </row>
    <row r="54" spans="1:26" x14ac:dyDescent="0.25">
      <c r="B54" s="104"/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88"/>
      <c r="Z54" s="88"/>
    </row>
    <row r="55" spans="1:26" s="89" customFormat="1" ht="19.5" thickBot="1" x14ac:dyDescent="0.45">
      <c r="A55" s="80"/>
      <c r="B55" s="90" t="s">
        <v>4</v>
      </c>
      <c r="C55" s="91"/>
      <c r="D55" s="92"/>
      <c r="E55" s="92"/>
      <c r="F55" s="92"/>
      <c r="G55" s="92"/>
      <c r="H55" s="92"/>
      <c r="I55" s="106">
        <v>44593</v>
      </c>
      <c r="J55" s="106">
        <v>44621</v>
      </c>
      <c r="K55" s="106">
        <v>44652</v>
      </c>
      <c r="L55" s="106">
        <v>44682</v>
      </c>
      <c r="M55" s="106">
        <v>44713</v>
      </c>
      <c r="N55" s="106">
        <v>44743</v>
      </c>
      <c r="O55" s="106">
        <v>44774</v>
      </c>
      <c r="P55" s="106">
        <v>44805</v>
      </c>
      <c r="Q55" s="92"/>
      <c r="R55" s="107"/>
      <c r="S55" s="107"/>
      <c r="T55" s="107"/>
      <c r="U55" s="107"/>
      <c r="V55" s="107"/>
      <c r="W55" s="107"/>
      <c r="X55" s="92"/>
    </row>
    <row r="56" spans="1:26" s="89" customFormat="1" ht="16.5" thickBot="1" x14ac:dyDescent="0.35">
      <c r="A56" s="80"/>
      <c r="B56" s="91" t="s">
        <v>9</v>
      </c>
      <c r="C56" s="91"/>
      <c r="D56" s="92"/>
      <c r="E56" s="92"/>
      <c r="F56" s="92"/>
      <c r="G56" s="92"/>
      <c r="H56" s="118"/>
      <c r="I56" s="108"/>
      <c r="J56" s="109"/>
      <c r="K56" s="109"/>
      <c r="L56" s="109"/>
      <c r="M56" s="109"/>
      <c r="N56" s="109"/>
      <c r="O56" s="109"/>
      <c r="P56" s="109"/>
      <c r="Q56" s="94" t="s">
        <v>1</v>
      </c>
      <c r="R56" s="91" t="s">
        <v>11</v>
      </c>
      <c r="S56" s="107"/>
      <c r="T56" s="107"/>
      <c r="U56" s="107"/>
      <c r="V56" s="107"/>
      <c r="W56" s="107"/>
      <c r="X56" s="92"/>
    </row>
    <row r="57" spans="1:26" s="89" customFormat="1" ht="16.5" thickBot="1" x14ac:dyDescent="0.35">
      <c r="A57" s="80"/>
      <c r="B57" s="91" t="s">
        <v>6</v>
      </c>
      <c r="C57" s="91"/>
      <c r="D57" s="92"/>
      <c r="E57" s="92"/>
      <c r="F57" s="92"/>
      <c r="G57" s="92"/>
      <c r="H57" s="119">
        <f>IFERROR(VLOOKUP(H56,'1 - Vergleichszeitraum'!H:X,17,FALSE),"")</f>
        <v>0</v>
      </c>
      <c r="I57" s="111"/>
      <c r="J57" s="112"/>
      <c r="K57" s="112"/>
      <c r="L57" s="112"/>
      <c r="M57" s="112"/>
      <c r="N57" s="112"/>
      <c r="O57" s="112"/>
      <c r="P57" s="112"/>
      <c r="Q57" s="94" t="s">
        <v>1</v>
      </c>
      <c r="R57" s="91" t="s">
        <v>10</v>
      </c>
      <c r="S57" s="107"/>
      <c r="T57" s="107"/>
      <c r="U57" s="107"/>
      <c r="V57" s="107"/>
      <c r="W57" s="107"/>
      <c r="X57" s="92"/>
    </row>
    <row r="58" spans="1:26" s="89" customFormat="1" ht="16.5" thickBot="1" x14ac:dyDescent="0.35">
      <c r="A58" s="80"/>
      <c r="B58" s="91" t="str">
        <f>IF(H57="Erdgas","Arbeitspreis pro kWh Erdgas in EUR","Arbeitspreis pro kWh Strom in EUR")</f>
        <v>Arbeitspreis pro kWh Strom in EUR</v>
      </c>
      <c r="C58" s="91"/>
      <c r="D58" s="92"/>
      <c r="E58" s="92"/>
      <c r="F58" s="92"/>
      <c r="G58" s="127"/>
      <c r="H58" s="92"/>
      <c r="I58" s="134"/>
      <c r="J58" s="134"/>
      <c r="K58" s="134"/>
      <c r="L58" s="134"/>
      <c r="M58" s="134"/>
      <c r="N58" s="134"/>
      <c r="O58" s="134"/>
      <c r="P58" s="134"/>
      <c r="Q58" s="94" t="s">
        <v>1</v>
      </c>
      <c r="R58" s="91" t="str">
        <f>IF(H57="Erdgas","Erdgaskosten exkl. Steuern, Abgaben, Netzentgelte, etc.","Stromkosten exkl. Steuern, Abgaben, Netzentgelte, etc.")</f>
        <v>Stromkosten exkl. Steuern, Abgaben, Netzentgelte, etc.</v>
      </c>
      <c r="S58" s="92"/>
      <c r="T58" s="92"/>
      <c r="U58" s="128"/>
      <c r="V58" s="129"/>
      <c r="W58" s="96"/>
      <c r="X58" s="92"/>
    </row>
    <row r="59" spans="1:26" s="89" customFormat="1" ht="16.5" thickBot="1" x14ac:dyDescent="0.35">
      <c r="A59" s="80"/>
      <c r="B59" s="91" t="str">
        <f>IF(H57="Erdgas","Erdgasverbrauch in kWh von 1. Februar bis 30. September 2022","Stromverbrauch in kWh von 1. Februar bis 30. September 2022")</f>
        <v>Stromverbrauch in kWh von 1. Februar bis 30. September 2022</v>
      </c>
      <c r="C59" s="91"/>
      <c r="D59" s="92"/>
      <c r="E59" s="92"/>
      <c r="F59" s="92"/>
      <c r="G59" s="92"/>
      <c r="H59" s="113"/>
      <c r="I59" s="120"/>
      <c r="J59" s="120"/>
      <c r="K59" s="120"/>
      <c r="L59" s="120"/>
      <c r="M59" s="120"/>
      <c r="N59" s="120"/>
      <c r="O59" s="120"/>
      <c r="P59" s="120"/>
      <c r="Q59" s="94" t="s">
        <v>1</v>
      </c>
      <c r="R59" s="114" t="s">
        <v>19</v>
      </c>
      <c r="S59" s="102"/>
      <c r="T59" s="102"/>
      <c r="U59" s="102"/>
      <c r="V59" s="102"/>
      <c r="W59" s="102"/>
      <c r="X59" s="102"/>
    </row>
    <row r="60" spans="1:26" s="89" customFormat="1" x14ac:dyDescent="0.25">
      <c r="A60" s="80"/>
      <c r="B60" s="130" t="str">
        <f>IF(H57="Erdgas","Zwischensumme Erdgas",IF(H57="Strom","Zwischensumme Strom",""))</f>
        <v/>
      </c>
      <c r="C60" s="130"/>
      <c r="D60" s="99"/>
      <c r="E60" s="99"/>
      <c r="F60" s="99"/>
      <c r="G60" s="99"/>
      <c r="H60" s="99"/>
      <c r="I60" s="131" t="str">
        <f>IFERROR(I58*I59/IF($B60="Zwischensumme Strom",'2 - Förderzeitraum'!AG$9,IF($B60="Zwischensumme Erdgas",'2 - Förderzeitraum'!AG$10,"")),"")</f>
        <v/>
      </c>
      <c r="J60" s="131" t="str">
        <f>IFERROR(J58*J59/IF($B60="Zwischensumme Strom",'2 - Förderzeitraum'!AH$9,IF($B60="Zwischensumme Erdgas",'2 - Förderzeitraum'!AH$10,"")),"")</f>
        <v/>
      </c>
      <c r="K60" s="131" t="str">
        <f>IFERROR(K58*K59/IF($B60="Zwischensumme Strom",'2 - Förderzeitraum'!AI$9,IF($B60="Zwischensumme Erdgas",'2 - Förderzeitraum'!AI$10,"")),"")</f>
        <v/>
      </c>
      <c r="L60" s="131" t="str">
        <f>IFERROR(L58*L59/IF($B60="Zwischensumme Strom",'2 - Förderzeitraum'!AJ$9,IF($B60="Zwischensumme Erdgas",'2 - Förderzeitraum'!AJ$10,"")),"")</f>
        <v/>
      </c>
      <c r="M60" s="131" t="str">
        <f>IFERROR(M58*M59/IF($B60="Zwischensumme Strom",'2 - Förderzeitraum'!AK$9,IF($B60="Zwischensumme Erdgas",'2 - Förderzeitraum'!AK$10,"")),"")</f>
        <v/>
      </c>
      <c r="N60" s="131" t="str">
        <f>IFERROR(N58*N59/IF($B60="Zwischensumme Strom",'2 - Förderzeitraum'!AL$9,IF($B60="Zwischensumme Erdgas",'2 - Förderzeitraum'!AL$10,"")),"")</f>
        <v/>
      </c>
      <c r="O60" s="131" t="str">
        <f>IFERROR(O58*O59/IF($B60="Zwischensumme Strom",'2 - Förderzeitraum'!AM$9,IF($B60="Zwischensumme Erdgas",'2 - Förderzeitraum'!AM$10,"")),"")</f>
        <v/>
      </c>
      <c r="P60" s="131" t="str">
        <f>IFERROR(P58*P59/IF($B60="Zwischensumme Strom",'2 - Förderzeitraum'!AN$9,IF($B60="Zwischensumme Erdgas",'2 - Förderzeitraum'!AN$10,"")),"")</f>
        <v/>
      </c>
      <c r="Q60" s="101"/>
      <c r="R60" s="102"/>
      <c r="S60" s="102"/>
      <c r="T60" s="102"/>
      <c r="U60" s="102"/>
      <c r="V60" s="102"/>
      <c r="W60" s="102"/>
      <c r="X60" s="102"/>
    </row>
    <row r="61" spans="1:26" x14ac:dyDescent="0.25">
      <c r="B61" s="104"/>
      <c r="C61" s="104"/>
      <c r="D61" s="104"/>
      <c r="E61" s="104"/>
      <c r="F61" s="104"/>
      <c r="G61" s="104"/>
      <c r="H61" s="104"/>
      <c r="I61" s="104"/>
      <c r="J61" s="104"/>
      <c r="K61" s="104"/>
      <c r="L61" s="104"/>
      <c r="M61" s="104"/>
      <c r="N61" s="104"/>
      <c r="O61" s="104"/>
      <c r="P61" s="104"/>
      <c r="Q61" s="104"/>
      <c r="R61" s="104"/>
      <c r="S61" s="104"/>
      <c r="T61" s="104"/>
      <c r="U61" s="104"/>
      <c r="V61" s="104"/>
      <c r="W61" s="104"/>
      <c r="X61" s="104"/>
      <c r="Y61" s="88"/>
      <c r="Z61" s="88"/>
    </row>
    <row r="62" spans="1:26" s="89" customFormat="1" ht="19.5" thickBot="1" x14ac:dyDescent="0.45">
      <c r="A62" s="80"/>
      <c r="B62" s="90" t="s">
        <v>4</v>
      </c>
      <c r="C62" s="91"/>
      <c r="D62" s="92"/>
      <c r="E62" s="92"/>
      <c r="F62" s="92"/>
      <c r="G62" s="92"/>
      <c r="H62" s="92"/>
      <c r="I62" s="106">
        <v>44593</v>
      </c>
      <c r="J62" s="106">
        <v>44621</v>
      </c>
      <c r="K62" s="106">
        <v>44652</v>
      </c>
      <c r="L62" s="106">
        <v>44682</v>
      </c>
      <c r="M62" s="106">
        <v>44713</v>
      </c>
      <c r="N62" s="106">
        <v>44743</v>
      </c>
      <c r="O62" s="106">
        <v>44774</v>
      </c>
      <c r="P62" s="106">
        <v>44805</v>
      </c>
      <c r="Q62" s="92"/>
      <c r="R62" s="107"/>
      <c r="S62" s="107"/>
      <c r="T62" s="107"/>
      <c r="U62" s="107"/>
      <c r="V62" s="107"/>
      <c r="W62" s="107"/>
      <c r="X62" s="92"/>
    </row>
    <row r="63" spans="1:26" s="89" customFormat="1" ht="16.5" thickBot="1" x14ac:dyDescent="0.35">
      <c r="A63" s="80"/>
      <c r="B63" s="91" t="s">
        <v>9</v>
      </c>
      <c r="C63" s="91"/>
      <c r="D63" s="92"/>
      <c r="E63" s="92"/>
      <c r="F63" s="92"/>
      <c r="G63" s="92"/>
      <c r="H63" s="118"/>
      <c r="I63" s="108"/>
      <c r="J63" s="109"/>
      <c r="K63" s="109"/>
      <c r="L63" s="109"/>
      <c r="M63" s="109"/>
      <c r="N63" s="109"/>
      <c r="O63" s="109"/>
      <c r="P63" s="109"/>
      <c r="Q63" s="94" t="s">
        <v>1</v>
      </c>
      <c r="R63" s="91" t="s">
        <v>11</v>
      </c>
      <c r="S63" s="107"/>
      <c r="T63" s="107"/>
      <c r="U63" s="107"/>
      <c r="V63" s="107"/>
      <c r="W63" s="107"/>
      <c r="X63" s="92"/>
    </row>
    <row r="64" spans="1:26" s="89" customFormat="1" ht="16.5" thickBot="1" x14ac:dyDescent="0.35">
      <c r="A64" s="80"/>
      <c r="B64" s="91" t="s">
        <v>6</v>
      </c>
      <c r="C64" s="91"/>
      <c r="D64" s="92"/>
      <c r="E64" s="92"/>
      <c r="F64" s="92"/>
      <c r="G64" s="92"/>
      <c r="H64" s="119">
        <f>IFERROR(VLOOKUP(H63,'1 - Vergleichszeitraum'!H:X,17,FALSE),"")</f>
        <v>0</v>
      </c>
      <c r="I64" s="111"/>
      <c r="J64" s="112"/>
      <c r="K64" s="112"/>
      <c r="L64" s="112"/>
      <c r="M64" s="112"/>
      <c r="N64" s="112"/>
      <c r="O64" s="112"/>
      <c r="P64" s="112"/>
      <c r="Q64" s="94" t="s">
        <v>1</v>
      </c>
      <c r="R64" s="91" t="s">
        <v>10</v>
      </c>
      <c r="S64" s="107"/>
      <c r="T64" s="107"/>
      <c r="U64" s="107"/>
      <c r="V64" s="107"/>
      <c r="W64" s="107"/>
      <c r="X64" s="92"/>
    </row>
    <row r="65" spans="1:24" s="89" customFormat="1" ht="16.5" thickBot="1" x14ac:dyDescent="0.35">
      <c r="A65" s="80"/>
      <c r="B65" s="91" t="str">
        <f>IF(H64="Erdgas","Arbeitspreis pro kWh Erdgas in EUR","Arbeitspreis pro kWh Strom in EUR")</f>
        <v>Arbeitspreis pro kWh Strom in EUR</v>
      </c>
      <c r="C65" s="91"/>
      <c r="D65" s="92"/>
      <c r="E65" s="92"/>
      <c r="F65" s="92"/>
      <c r="G65" s="127"/>
      <c r="H65" s="92"/>
      <c r="I65" s="134"/>
      <c r="J65" s="134"/>
      <c r="K65" s="134"/>
      <c r="L65" s="134"/>
      <c r="M65" s="134"/>
      <c r="N65" s="134"/>
      <c r="O65" s="134"/>
      <c r="P65" s="134"/>
      <c r="Q65" s="94" t="s">
        <v>1</v>
      </c>
      <c r="R65" s="91" t="str">
        <f>IF(H64="Erdgas","Erdgaskosten exkl. Steuern, Abgaben, Netzentgelte, etc.","Stromkosten exkl. Steuern, Abgaben, Netzentgelte, etc.")</f>
        <v>Stromkosten exkl. Steuern, Abgaben, Netzentgelte, etc.</v>
      </c>
      <c r="S65" s="92"/>
      <c r="T65" s="92"/>
      <c r="U65" s="128"/>
      <c r="V65" s="129"/>
      <c r="W65" s="96"/>
      <c r="X65" s="92"/>
    </row>
    <row r="66" spans="1:24" s="89" customFormat="1" ht="16.5" thickBot="1" x14ac:dyDescent="0.35">
      <c r="A66" s="80"/>
      <c r="B66" s="91" t="str">
        <f>IF(H64="Erdgas","Erdgasverbrauch in kWh von 1. Februar bis 30. September 2022","Stromverbrauch in kWh von 1. Februar bis 30. September 2022")</f>
        <v>Stromverbrauch in kWh von 1. Februar bis 30. September 2022</v>
      </c>
      <c r="C66" s="91"/>
      <c r="D66" s="92"/>
      <c r="E66" s="92"/>
      <c r="F66" s="92"/>
      <c r="G66" s="92"/>
      <c r="H66" s="113"/>
      <c r="I66" s="120"/>
      <c r="J66" s="120"/>
      <c r="K66" s="120"/>
      <c r="L66" s="120"/>
      <c r="M66" s="120"/>
      <c r="N66" s="120"/>
      <c r="O66" s="120"/>
      <c r="P66" s="120"/>
      <c r="Q66" s="94" t="s">
        <v>1</v>
      </c>
      <c r="R66" s="114" t="s">
        <v>19</v>
      </c>
      <c r="S66" s="102"/>
      <c r="T66" s="102"/>
      <c r="U66" s="102"/>
      <c r="V66" s="102"/>
      <c r="W66" s="102"/>
      <c r="X66" s="102"/>
    </row>
    <row r="67" spans="1:24" s="89" customFormat="1" x14ac:dyDescent="0.25">
      <c r="A67" s="80"/>
      <c r="B67" s="130" t="str">
        <f>IF(H64="Erdgas","Zwischensumme Erdgas",IF(H64="Strom","Zwischensumme Strom",""))</f>
        <v/>
      </c>
      <c r="C67" s="130"/>
      <c r="D67" s="99"/>
      <c r="E67" s="99"/>
      <c r="F67" s="99"/>
      <c r="G67" s="99"/>
      <c r="H67" s="99"/>
      <c r="I67" s="131" t="str">
        <f>IFERROR(I65*I66/IF($B67="Zwischensumme Strom",'2 - Förderzeitraum'!AG$9,IF($B67="Zwischensumme Erdgas",'2 - Förderzeitraum'!AG$10,"")),"")</f>
        <v/>
      </c>
      <c r="J67" s="131" t="str">
        <f>IFERROR(J65*J66/IF($B67="Zwischensumme Strom",'2 - Förderzeitraum'!AH$9,IF($B67="Zwischensumme Erdgas",'2 - Förderzeitraum'!AH$10,"")),"")</f>
        <v/>
      </c>
      <c r="K67" s="131" t="str">
        <f>IFERROR(K65*K66/IF($B67="Zwischensumme Strom",'2 - Förderzeitraum'!AI$9,IF($B67="Zwischensumme Erdgas",'2 - Förderzeitraum'!AI$10,"")),"")</f>
        <v/>
      </c>
      <c r="L67" s="131" t="str">
        <f>IFERROR(L65*L66/IF($B67="Zwischensumme Strom",'2 - Förderzeitraum'!AJ$9,IF($B67="Zwischensumme Erdgas",'2 - Förderzeitraum'!AJ$10,"")),"")</f>
        <v/>
      </c>
      <c r="M67" s="131" t="str">
        <f>IFERROR(M65*M66/IF($B67="Zwischensumme Strom",'2 - Förderzeitraum'!AK$9,IF($B67="Zwischensumme Erdgas",'2 - Förderzeitraum'!AK$10,"")),"")</f>
        <v/>
      </c>
      <c r="N67" s="131" t="str">
        <f>IFERROR(N65*N66/IF($B67="Zwischensumme Strom",'2 - Förderzeitraum'!AL$9,IF($B67="Zwischensumme Erdgas",'2 - Förderzeitraum'!AL$10,"")),"")</f>
        <v/>
      </c>
      <c r="O67" s="131" t="str">
        <f>IFERROR(O65*O66/IF($B67="Zwischensumme Strom",'2 - Förderzeitraum'!AM$9,IF($B67="Zwischensumme Erdgas",'2 - Förderzeitraum'!AM$10,"")),"")</f>
        <v/>
      </c>
      <c r="P67" s="131" t="str">
        <f>IFERROR(P65*P66/IF($B67="Zwischensumme Strom",'2 - Förderzeitraum'!AN$9,IF($B67="Zwischensumme Erdgas",'2 - Förderzeitraum'!AN$10,"")),"")</f>
        <v/>
      </c>
      <c r="Q67" s="101"/>
      <c r="R67" s="102"/>
      <c r="S67" s="102"/>
      <c r="T67" s="102"/>
      <c r="U67" s="102"/>
      <c r="V67" s="102"/>
      <c r="W67" s="102"/>
      <c r="X67" s="102"/>
    </row>
    <row r="68" spans="1:24" s="133" customFormat="1" x14ac:dyDescent="0.25">
      <c r="A68" s="132"/>
    </row>
  </sheetData>
  <dataValidations count="3">
    <dataValidation type="textLength" errorStyle="information" operator="equal" allowBlank="1" showErrorMessage="1" errorTitle="Achtung" error="Bitte geben Sie nur die letzten vier Stellen Ihrer Zählpunktnummer an." sqref="V8:W9" xr:uid="{1B729C8A-465E-4D44-99DD-BAE8F8A54DCF}">
      <formula1>4</formula1>
    </dataValidation>
    <dataValidation type="whole" errorStyle="information" allowBlank="1" showInputMessage="1" showErrorMessage="1" errorTitle="Achtung" error="Bitte geben Sie nur die letzten vier Stellen Ihrer Zählpunktnummer an." sqref="H14 H21 H28 H35 H42 H49 H56 H63" xr:uid="{796AC88F-B304-4796-9F49-A6A5A81C64D4}">
      <formula1>0</formula1>
      <formula2>9999</formula2>
    </dataValidation>
    <dataValidation type="list" allowBlank="1" showInputMessage="1" showErrorMessage="1" sqref="H15 H22 H29 H36 H43 H50 H57 H64" xr:uid="{5D729743-7269-4682-BC23-D2B3F59A9FBD}">
      <formula1>Energieart</formula1>
    </dataValidation>
  </dataValidations>
  <pageMargins left="0.7" right="0.7" top="0.78740157499999996" bottom="0.78740157499999996" header="0.3" footer="0.3"/>
  <pageSetup paperSize="9" scale="46" orientation="landscape" r:id="rId1"/>
  <colBreaks count="1" manualBreakCount="1">
    <brk id="24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6B4A7D-24F0-4D64-B698-5DDE69A31072}">
  <sheetPr codeName="Tabelle4"/>
  <dimension ref="A2:X44"/>
  <sheetViews>
    <sheetView showGridLines="0" zoomScale="70" zoomScaleNormal="70" workbookViewId="0">
      <selection activeCell="A60" sqref="A60:XFD60"/>
    </sheetView>
  </sheetViews>
  <sheetFormatPr baseColWidth="10" defaultColWidth="11.42578125" defaultRowHeight="15" x14ac:dyDescent="0.25"/>
  <cols>
    <col min="1" max="1" width="2.42578125" style="80" customWidth="1"/>
    <col min="2" max="3" width="11.42578125" style="80"/>
    <col min="4" max="12" width="17.140625" style="80" customWidth="1"/>
    <col min="13" max="24" width="10.85546875" style="80" customWidth="1"/>
    <col min="25" max="16384" width="11.42578125" style="80"/>
  </cols>
  <sheetData>
    <row r="2" spans="1:24" ht="27" x14ac:dyDescent="0.5">
      <c r="B2" s="84" t="s">
        <v>0</v>
      </c>
    </row>
    <row r="3" spans="1:24" ht="18.75" x14ac:dyDescent="0.3">
      <c r="B3" s="86" t="s">
        <v>101</v>
      </c>
    </row>
    <row r="6" spans="1:24" s="89" customFormat="1" ht="18.75" x14ac:dyDescent="0.4">
      <c r="A6" s="80"/>
      <c r="B6" s="90" t="s">
        <v>49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</row>
    <row r="7" spans="1:24" s="89" customFormat="1" x14ac:dyDescent="0.25">
      <c r="A7" s="80"/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</row>
    <row r="8" spans="1:24" s="89" customFormat="1" x14ac:dyDescent="0.25">
      <c r="A8" s="80"/>
      <c r="B8" s="91" t="s">
        <v>50</v>
      </c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</row>
    <row r="9" spans="1:24" s="89" customFormat="1" ht="15.75" thickBot="1" x14ac:dyDescent="0.3">
      <c r="A9" s="80"/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</row>
    <row r="10" spans="1:24" s="89" customFormat="1" x14ac:dyDescent="0.25">
      <c r="A10" s="80"/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</row>
    <row r="11" spans="1:24" s="89" customFormat="1" ht="19.5" thickBot="1" x14ac:dyDescent="0.45">
      <c r="A11" s="80"/>
      <c r="B11" s="90" t="s">
        <v>52</v>
      </c>
      <c r="C11" s="91"/>
      <c r="D11" s="106">
        <v>44593</v>
      </c>
      <c r="E11" s="106">
        <v>44621</v>
      </c>
      <c r="F11" s="106">
        <v>44652</v>
      </c>
      <c r="G11" s="106">
        <v>44682</v>
      </c>
      <c r="H11" s="106">
        <v>44713</v>
      </c>
      <c r="I11" s="106">
        <v>44743</v>
      </c>
      <c r="J11" s="106">
        <v>44774</v>
      </c>
      <c r="K11" s="106">
        <v>44805</v>
      </c>
      <c r="L11" s="92"/>
      <c r="M11" s="107"/>
      <c r="N11" s="92"/>
      <c r="O11" s="92"/>
      <c r="P11" s="92"/>
      <c r="Q11" s="92"/>
      <c r="R11" s="92"/>
      <c r="S11" s="107"/>
      <c r="T11" s="107"/>
      <c r="U11" s="107"/>
      <c r="V11" s="107"/>
      <c r="W11" s="107"/>
      <c r="X11" s="107"/>
    </row>
    <row r="12" spans="1:24" s="89" customFormat="1" ht="16.5" thickBot="1" x14ac:dyDescent="0.35">
      <c r="A12" s="80"/>
      <c r="B12" s="91" t="s">
        <v>51</v>
      </c>
      <c r="C12" s="91"/>
      <c r="D12" s="140"/>
      <c r="E12" s="140"/>
      <c r="F12" s="140"/>
      <c r="G12" s="140"/>
      <c r="H12" s="140"/>
      <c r="I12" s="140"/>
      <c r="J12" s="140"/>
      <c r="K12" s="140"/>
      <c r="L12" s="94" t="s">
        <v>1</v>
      </c>
      <c r="M12" s="91" t="s">
        <v>55</v>
      </c>
      <c r="N12" s="92"/>
      <c r="O12" s="92"/>
      <c r="P12" s="92"/>
      <c r="Q12" s="92"/>
      <c r="R12" s="92"/>
      <c r="S12" s="135"/>
      <c r="T12" s="92"/>
      <c r="U12" s="92"/>
      <c r="V12" s="128"/>
      <c r="W12" s="129"/>
      <c r="X12" s="96"/>
    </row>
    <row r="13" spans="1:24" s="115" customFormat="1" ht="15.75" x14ac:dyDescent="0.3">
      <c r="A13" s="85"/>
      <c r="B13" s="91"/>
      <c r="C13" s="91"/>
      <c r="D13" s="92"/>
      <c r="E13" s="92"/>
      <c r="F13" s="92"/>
      <c r="G13" s="92"/>
      <c r="H13" s="92"/>
      <c r="I13" s="136"/>
      <c r="J13" s="106"/>
      <c r="K13" s="94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</row>
    <row r="14" spans="1:24" s="133" customFormat="1" ht="19.5" thickBot="1" x14ac:dyDescent="0.45">
      <c r="A14" s="132"/>
      <c r="B14" s="90" t="s">
        <v>53</v>
      </c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</row>
    <row r="15" spans="1:24" ht="15.75" thickBot="1" x14ac:dyDescent="0.3">
      <c r="B15" s="91" t="s">
        <v>54</v>
      </c>
      <c r="C15" s="104"/>
      <c r="D15" s="104"/>
      <c r="E15" s="104"/>
      <c r="F15" s="140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</row>
    <row r="16" spans="1:24" x14ac:dyDescent="0.25">
      <c r="B16" s="91"/>
      <c r="C16" s="104"/>
      <c r="D16" s="104"/>
      <c r="E16" s="104"/>
      <c r="F16" s="137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4"/>
    </row>
    <row r="17" spans="2:24" x14ac:dyDescent="0.25">
      <c r="B17" s="148" t="s">
        <v>95</v>
      </c>
      <c r="C17" s="148"/>
      <c r="D17" s="138" t="s">
        <v>68</v>
      </c>
      <c r="E17" s="138"/>
      <c r="F17" s="104"/>
      <c r="G17" s="104"/>
      <c r="H17" s="104"/>
      <c r="I17" s="104"/>
      <c r="J17" s="104"/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</row>
    <row r="18" spans="2:24" x14ac:dyDescent="0.25">
      <c r="B18" s="104"/>
      <c r="C18" s="107" t="s">
        <v>67</v>
      </c>
      <c r="D18" s="139" t="s">
        <v>69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</row>
    <row r="19" spans="2:24" x14ac:dyDescent="0.25">
      <c r="B19" s="104"/>
      <c r="C19" s="91">
        <v>1310</v>
      </c>
      <c r="D19" s="139" t="s">
        <v>70</v>
      </c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</row>
    <row r="20" spans="2:24" x14ac:dyDescent="0.25">
      <c r="B20" s="104"/>
      <c r="C20" s="91">
        <v>1395</v>
      </c>
      <c r="D20" s="139" t="s">
        <v>71</v>
      </c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</row>
    <row r="21" spans="2:24" x14ac:dyDescent="0.25">
      <c r="B21" s="104"/>
      <c r="C21" s="91">
        <v>1411</v>
      </c>
      <c r="D21" s="139" t="s">
        <v>72</v>
      </c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</row>
    <row r="22" spans="2:24" x14ac:dyDescent="0.25">
      <c r="B22" s="104"/>
      <c r="C22" s="91">
        <v>1621</v>
      </c>
      <c r="D22" s="139" t="s">
        <v>73</v>
      </c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</row>
    <row r="23" spans="2:24" x14ac:dyDescent="0.25">
      <c r="B23" s="104"/>
      <c r="C23" s="91">
        <v>1711</v>
      </c>
      <c r="D23" s="139" t="s">
        <v>74</v>
      </c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</row>
    <row r="24" spans="2:24" x14ac:dyDescent="0.25">
      <c r="B24" s="104"/>
      <c r="C24" s="91">
        <v>1712</v>
      </c>
      <c r="D24" s="139" t="s">
        <v>75</v>
      </c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</row>
    <row r="25" spans="2:24" x14ac:dyDescent="0.25">
      <c r="B25" s="104"/>
      <c r="C25" s="91">
        <v>1920</v>
      </c>
      <c r="D25" s="139" t="s">
        <v>76</v>
      </c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</row>
    <row r="26" spans="2:24" x14ac:dyDescent="0.25">
      <c r="B26" s="104"/>
      <c r="C26" s="91">
        <v>2011</v>
      </c>
      <c r="D26" s="139" t="s">
        <v>98</v>
      </c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</row>
    <row r="27" spans="2:24" x14ac:dyDescent="0.25">
      <c r="B27" s="104"/>
      <c r="C27" s="91">
        <v>2013</v>
      </c>
      <c r="D27" s="139" t="s">
        <v>77</v>
      </c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</row>
    <row r="28" spans="2:24" x14ac:dyDescent="0.25">
      <c r="B28" s="104"/>
      <c r="C28" s="91">
        <v>2014</v>
      </c>
      <c r="D28" s="139" t="s">
        <v>97</v>
      </c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</row>
    <row r="29" spans="2:24" x14ac:dyDescent="0.25">
      <c r="B29" s="104"/>
      <c r="C29" s="91">
        <v>2015</v>
      </c>
      <c r="D29" s="139" t="s">
        <v>78</v>
      </c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</row>
    <row r="30" spans="2:24" x14ac:dyDescent="0.25">
      <c r="B30" s="104"/>
      <c r="C30" s="91">
        <v>2016</v>
      </c>
      <c r="D30" s="139" t="s">
        <v>79</v>
      </c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</row>
    <row r="31" spans="2:24" x14ac:dyDescent="0.25">
      <c r="B31" s="104"/>
      <c r="C31" s="91">
        <v>2017</v>
      </c>
      <c r="D31" s="139" t="s">
        <v>80</v>
      </c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</row>
    <row r="32" spans="2:24" x14ac:dyDescent="0.25">
      <c r="B32" s="104"/>
      <c r="C32" s="91">
        <v>2060</v>
      </c>
      <c r="D32" s="139" t="s">
        <v>81</v>
      </c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</row>
    <row r="33" spans="2:24" x14ac:dyDescent="0.25">
      <c r="B33" s="104"/>
      <c r="C33" s="91">
        <v>2311</v>
      </c>
      <c r="D33" s="139" t="s">
        <v>82</v>
      </c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</row>
    <row r="34" spans="2:24" x14ac:dyDescent="0.25">
      <c r="B34" s="104"/>
      <c r="C34" s="91">
        <v>2313</v>
      </c>
      <c r="D34" s="139" t="s">
        <v>83</v>
      </c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</row>
    <row r="35" spans="2:24" x14ac:dyDescent="0.25">
      <c r="B35" s="104"/>
      <c r="C35" s="91">
        <v>2314</v>
      </c>
      <c r="D35" s="139" t="s">
        <v>84</v>
      </c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</row>
    <row r="36" spans="2:24" x14ac:dyDescent="0.25">
      <c r="B36" s="104"/>
      <c r="C36" s="91">
        <v>2331</v>
      </c>
      <c r="D36" s="139" t="s">
        <v>85</v>
      </c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</row>
    <row r="37" spans="2:24" x14ac:dyDescent="0.25">
      <c r="B37" s="104"/>
      <c r="C37" s="91">
        <v>2399</v>
      </c>
      <c r="D37" s="139" t="s">
        <v>99</v>
      </c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</row>
    <row r="38" spans="2:24" x14ac:dyDescent="0.25">
      <c r="B38" s="104"/>
      <c r="C38" s="91">
        <v>2410</v>
      </c>
      <c r="D38" s="139" t="s">
        <v>86</v>
      </c>
      <c r="E38" s="104"/>
      <c r="F38" s="104"/>
      <c r="G38" s="104"/>
      <c r="H38" s="104"/>
      <c r="I38" s="104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4"/>
    </row>
    <row r="39" spans="2:24" x14ac:dyDescent="0.25">
      <c r="B39" s="104"/>
      <c r="C39" s="91">
        <v>2442</v>
      </c>
      <c r="D39" s="139" t="s">
        <v>89</v>
      </c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</row>
    <row r="40" spans="2:24" x14ac:dyDescent="0.25">
      <c r="B40" s="104"/>
      <c r="C40" s="91">
        <v>2443</v>
      </c>
      <c r="D40" s="139" t="s">
        <v>88</v>
      </c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</row>
    <row r="41" spans="2:24" x14ac:dyDescent="0.25">
      <c r="B41" s="104"/>
      <c r="C41" s="91">
        <v>2444</v>
      </c>
      <c r="D41" s="139" t="s">
        <v>87</v>
      </c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</row>
    <row r="42" spans="2:24" x14ac:dyDescent="0.25">
      <c r="B42" s="104"/>
      <c r="C42" s="91">
        <v>2445</v>
      </c>
      <c r="D42" s="139" t="s">
        <v>90</v>
      </c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</row>
    <row r="43" spans="2:24" x14ac:dyDescent="0.25">
      <c r="B43" s="104"/>
      <c r="C43" s="91">
        <v>2451</v>
      </c>
      <c r="D43" s="139" t="s">
        <v>91</v>
      </c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</row>
    <row r="44" spans="2:24" x14ac:dyDescent="0.25"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</row>
  </sheetData>
  <mergeCells count="1">
    <mergeCell ref="B17:C17"/>
  </mergeCells>
  <dataValidations count="2">
    <dataValidation type="textLength" errorStyle="information" operator="equal" allowBlank="1" showErrorMessage="1" errorTitle="Achtung" error="Bitte geben Sie nur die letzten vier Stellen Ihrer Zählpunktnummer an." sqref="O8" xr:uid="{4E6393FE-7187-4975-8BA8-9A0E65E27817}">
      <formula1>4</formula1>
    </dataValidation>
    <dataValidation type="list" allowBlank="1" showInputMessage="1" showErrorMessage="1" sqref="F15:F16" xr:uid="{058D7CA4-22CC-42FC-8526-54B79E067BB6}">
      <formula1>Lastprofilzähler</formula1>
    </dataValidation>
  </dataValidations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4BE91-B7E7-46F5-AEAA-C0117C04DC6E}">
  <sheetPr codeName="Tabelle7"/>
  <dimension ref="A1:E59"/>
  <sheetViews>
    <sheetView workbookViewId="0">
      <selection activeCell="J16" sqref="J16"/>
    </sheetView>
  </sheetViews>
  <sheetFormatPr baseColWidth="10" defaultRowHeight="15" x14ac:dyDescent="0.25"/>
  <cols>
    <col min="1" max="1" width="47.85546875" style="14" bestFit="1" customWidth="1"/>
    <col min="2" max="2" width="13.140625" bestFit="1" customWidth="1"/>
  </cols>
  <sheetData>
    <row r="1" spans="1:5" x14ac:dyDescent="0.25">
      <c r="A1" t="s">
        <v>110</v>
      </c>
      <c r="B1" t="s">
        <v>111</v>
      </c>
      <c r="D1" t="s">
        <v>112</v>
      </c>
      <c r="E1" t="s">
        <v>111</v>
      </c>
    </row>
    <row r="2" spans="1:5" x14ac:dyDescent="0.25">
      <c r="A2" s="141" t="s">
        <v>113</v>
      </c>
      <c r="B2" s="78">
        <f>'1 - Vergleichszeitraum'!H14</f>
        <v>0</v>
      </c>
      <c r="D2" s="141" t="s">
        <v>114</v>
      </c>
      <c r="E2" s="141">
        <v>100000001</v>
      </c>
    </row>
    <row r="3" spans="1:5" x14ac:dyDescent="0.25">
      <c r="A3" t="s">
        <v>115</v>
      </c>
      <c r="B3" s="78">
        <f>Übersicht!I23</f>
        <v>0</v>
      </c>
      <c r="D3" s="141" t="s">
        <v>109</v>
      </c>
      <c r="E3" s="142" t="str" cm="1">
        <f t="array" ref="E3">IF(AND(_xlfn.ISFORMULA(Übersicht!I23:P24),_xlfn.ISFORMULA(Übersicht!I27:P28),_xlfn.ISFORMULA(Übersicht!I32:P33),_xlfn.ISFORMULA(Übersicht!I36:P37)),"OK","NOK")</f>
        <v>OK</v>
      </c>
    </row>
    <row r="4" spans="1:5" x14ac:dyDescent="0.25">
      <c r="A4" t="s">
        <v>116</v>
      </c>
      <c r="B4" s="78">
        <f>Übersicht!J23</f>
        <v>0</v>
      </c>
      <c r="D4" s="141" t="s">
        <v>108</v>
      </c>
      <c r="E4" s="142" t="str">
        <f>Übersicht!C4</f>
        <v>1.0.1</v>
      </c>
    </row>
    <row r="5" spans="1:5" x14ac:dyDescent="0.25">
      <c r="A5" t="s">
        <v>117</v>
      </c>
      <c r="B5" s="78">
        <f>Übersicht!K23</f>
        <v>0</v>
      </c>
    </row>
    <row r="6" spans="1:5" x14ac:dyDescent="0.25">
      <c r="A6" t="s">
        <v>118</v>
      </c>
      <c r="B6" s="78">
        <f>Übersicht!L23</f>
        <v>0</v>
      </c>
    </row>
    <row r="7" spans="1:5" x14ac:dyDescent="0.25">
      <c r="A7" t="s">
        <v>119</v>
      </c>
      <c r="B7" s="78">
        <f>Übersicht!M23</f>
        <v>0</v>
      </c>
    </row>
    <row r="8" spans="1:5" x14ac:dyDescent="0.25">
      <c r="A8" t="s">
        <v>120</v>
      </c>
      <c r="B8" s="78">
        <f>Übersicht!N23</f>
        <v>0</v>
      </c>
    </row>
    <row r="9" spans="1:5" x14ac:dyDescent="0.25">
      <c r="A9" t="s">
        <v>121</v>
      </c>
      <c r="B9" s="78">
        <f>Übersicht!O23</f>
        <v>0</v>
      </c>
    </row>
    <row r="10" spans="1:5" x14ac:dyDescent="0.25">
      <c r="A10" t="s">
        <v>122</v>
      </c>
      <c r="B10" s="78">
        <f>Übersicht!P23</f>
        <v>0</v>
      </c>
    </row>
    <row r="11" spans="1:5" x14ac:dyDescent="0.25">
      <c r="A11" t="s">
        <v>123</v>
      </c>
      <c r="B11" s="79">
        <f>Übersicht!I28</f>
        <v>0</v>
      </c>
    </row>
    <row r="12" spans="1:5" x14ac:dyDescent="0.25">
      <c r="A12" t="s">
        <v>124</v>
      </c>
      <c r="B12" s="79">
        <f>Übersicht!J28</f>
        <v>0</v>
      </c>
    </row>
    <row r="13" spans="1:5" x14ac:dyDescent="0.25">
      <c r="A13" t="s">
        <v>125</v>
      </c>
      <c r="B13" s="79">
        <f>Übersicht!K28</f>
        <v>0</v>
      </c>
    </row>
    <row r="14" spans="1:5" x14ac:dyDescent="0.25">
      <c r="A14" t="s">
        <v>126</v>
      </c>
      <c r="B14" s="79">
        <f>Übersicht!L28</f>
        <v>0</v>
      </c>
    </row>
    <row r="15" spans="1:5" x14ac:dyDescent="0.25">
      <c r="A15" t="s">
        <v>127</v>
      </c>
      <c r="B15" s="79">
        <f>Übersicht!M28</f>
        <v>0</v>
      </c>
    </row>
    <row r="16" spans="1:5" x14ac:dyDescent="0.25">
      <c r="A16" t="s">
        <v>128</v>
      </c>
      <c r="B16" s="79">
        <f>Übersicht!N28</f>
        <v>0</v>
      </c>
    </row>
    <row r="17" spans="1:2" x14ac:dyDescent="0.25">
      <c r="A17" t="s">
        <v>129</v>
      </c>
      <c r="B17" s="79">
        <f>Übersicht!O28</f>
        <v>0</v>
      </c>
    </row>
    <row r="18" spans="1:2" x14ac:dyDescent="0.25">
      <c r="A18" t="s">
        <v>130</v>
      </c>
      <c r="B18" s="79">
        <f>Übersicht!P28</f>
        <v>0</v>
      </c>
    </row>
    <row r="19" spans="1:2" x14ac:dyDescent="0.25">
      <c r="A19" t="s">
        <v>131</v>
      </c>
      <c r="B19" s="79">
        <f>Übersicht!I27</f>
        <v>0</v>
      </c>
    </row>
    <row r="20" spans="1:2" x14ac:dyDescent="0.25">
      <c r="A20" t="s">
        <v>132</v>
      </c>
      <c r="B20" s="79">
        <f>Übersicht!J27</f>
        <v>0</v>
      </c>
    </row>
    <row r="21" spans="1:2" x14ac:dyDescent="0.25">
      <c r="A21" t="s">
        <v>133</v>
      </c>
      <c r="B21" s="79">
        <f>Übersicht!K27</f>
        <v>0</v>
      </c>
    </row>
    <row r="22" spans="1:2" x14ac:dyDescent="0.25">
      <c r="A22" t="s">
        <v>134</v>
      </c>
      <c r="B22" s="79">
        <f>Übersicht!L27</f>
        <v>0</v>
      </c>
    </row>
    <row r="23" spans="1:2" x14ac:dyDescent="0.25">
      <c r="A23" t="s">
        <v>135</v>
      </c>
      <c r="B23" s="79">
        <f>Übersicht!M27</f>
        <v>0</v>
      </c>
    </row>
    <row r="24" spans="1:2" x14ac:dyDescent="0.25">
      <c r="A24" t="s">
        <v>136</v>
      </c>
      <c r="B24" s="79">
        <f>Übersicht!N27</f>
        <v>0</v>
      </c>
    </row>
    <row r="25" spans="1:2" x14ac:dyDescent="0.25">
      <c r="A25" t="s">
        <v>137</v>
      </c>
      <c r="B25" s="79">
        <f>Übersicht!O27</f>
        <v>0</v>
      </c>
    </row>
    <row r="26" spans="1:2" x14ac:dyDescent="0.25">
      <c r="A26" t="s">
        <v>138</v>
      </c>
      <c r="B26" s="79">
        <f>Übersicht!P27</f>
        <v>0</v>
      </c>
    </row>
    <row r="27" spans="1:2" x14ac:dyDescent="0.25">
      <c r="A27" s="141" t="s">
        <v>139</v>
      </c>
      <c r="B27" s="78">
        <f>'1 - Vergleichszeitraum'!H19</f>
        <v>0</v>
      </c>
    </row>
    <row r="28" spans="1:2" x14ac:dyDescent="0.25">
      <c r="A28" t="s">
        <v>140</v>
      </c>
      <c r="B28" s="78">
        <f>Übersicht!I32</f>
        <v>0</v>
      </c>
    </row>
    <row r="29" spans="1:2" x14ac:dyDescent="0.25">
      <c r="A29" t="s">
        <v>141</v>
      </c>
      <c r="B29" s="78">
        <f>Übersicht!J32</f>
        <v>0</v>
      </c>
    </row>
    <row r="30" spans="1:2" x14ac:dyDescent="0.25">
      <c r="A30" t="s">
        <v>142</v>
      </c>
      <c r="B30" s="78">
        <f>Übersicht!K32</f>
        <v>0</v>
      </c>
    </row>
    <row r="31" spans="1:2" x14ac:dyDescent="0.25">
      <c r="A31" t="s">
        <v>143</v>
      </c>
      <c r="B31" s="78">
        <f>Übersicht!L32</f>
        <v>0</v>
      </c>
    </row>
    <row r="32" spans="1:2" x14ac:dyDescent="0.25">
      <c r="A32" t="s">
        <v>144</v>
      </c>
      <c r="B32" s="78">
        <f>Übersicht!M32</f>
        <v>0</v>
      </c>
    </row>
    <row r="33" spans="1:2" x14ac:dyDescent="0.25">
      <c r="A33" t="s">
        <v>145</v>
      </c>
      <c r="B33" s="78">
        <f>Übersicht!N32</f>
        <v>0</v>
      </c>
    </row>
    <row r="34" spans="1:2" x14ac:dyDescent="0.25">
      <c r="A34" t="s">
        <v>146</v>
      </c>
      <c r="B34" s="78">
        <f>Übersicht!O32</f>
        <v>0</v>
      </c>
    </row>
    <row r="35" spans="1:2" x14ac:dyDescent="0.25">
      <c r="A35" t="s">
        <v>147</v>
      </c>
      <c r="B35" s="78">
        <f>Übersicht!P32</f>
        <v>0</v>
      </c>
    </row>
    <row r="36" spans="1:2" x14ac:dyDescent="0.25">
      <c r="A36" t="s">
        <v>148</v>
      </c>
      <c r="B36" s="79">
        <f>Übersicht!I37</f>
        <v>0</v>
      </c>
    </row>
    <row r="37" spans="1:2" x14ac:dyDescent="0.25">
      <c r="A37" t="s">
        <v>149</v>
      </c>
      <c r="B37" s="79">
        <f>Übersicht!J37</f>
        <v>0</v>
      </c>
    </row>
    <row r="38" spans="1:2" x14ac:dyDescent="0.25">
      <c r="A38" t="s">
        <v>150</v>
      </c>
      <c r="B38" s="79">
        <f>Übersicht!K37</f>
        <v>0</v>
      </c>
    </row>
    <row r="39" spans="1:2" x14ac:dyDescent="0.25">
      <c r="A39" t="s">
        <v>151</v>
      </c>
      <c r="B39" s="79">
        <f>Übersicht!L37</f>
        <v>0</v>
      </c>
    </row>
    <row r="40" spans="1:2" x14ac:dyDescent="0.25">
      <c r="A40" t="s">
        <v>152</v>
      </c>
      <c r="B40" s="79">
        <f>Übersicht!M37</f>
        <v>0</v>
      </c>
    </row>
    <row r="41" spans="1:2" x14ac:dyDescent="0.25">
      <c r="A41" t="s">
        <v>153</v>
      </c>
      <c r="B41" s="79">
        <f>Übersicht!N37</f>
        <v>0</v>
      </c>
    </row>
    <row r="42" spans="1:2" x14ac:dyDescent="0.25">
      <c r="A42" t="s">
        <v>154</v>
      </c>
      <c r="B42" s="79">
        <f>Übersicht!O37</f>
        <v>0</v>
      </c>
    </row>
    <row r="43" spans="1:2" x14ac:dyDescent="0.25">
      <c r="A43" t="s">
        <v>155</v>
      </c>
      <c r="B43" s="79">
        <f>Übersicht!P37</f>
        <v>0</v>
      </c>
    </row>
    <row r="44" spans="1:2" x14ac:dyDescent="0.25">
      <c r="A44" t="s">
        <v>156</v>
      </c>
      <c r="B44" s="79">
        <f>Übersicht!I36</f>
        <v>0</v>
      </c>
    </row>
    <row r="45" spans="1:2" x14ac:dyDescent="0.25">
      <c r="A45" t="s">
        <v>157</v>
      </c>
      <c r="B45" s="79">
        <f>Übersicht!J36</f>
        <v>0</v>
      </c>
    </row>
    <row r="46" spans="1:2" x14ac:dyDescent="0.25">
      <c r="A46" t="s">
        <v>158</v>
      </c>
      <c r="B46" s="79">
        <f>Übersicht!K36</f>
        <v>0</v>
      </c>
    </row>
    <row r="47" spans="1:2" x14ac:dyDescent="0.25">
      <c r="A47" t="s">
        <v>159</v>
      </c>
      <c r="B47" s="79">
        <f>Übersicht!L36</f>
        <v>0</v>
      </c>
    </row>
    <row r="48" spans="1:2" x14ac:dyDescent="0.25">
      <c r="A48" t="s">
        <v>160</v>
      </c>
      <c r="B48" s="79">
        <f>Übersicht!M36</f>
        <v>0</v>
      </c>
    </row>
    <row r="49" spans="1:2" x14ac:dyDescent="0.25">
      <c r="A49" t="s">
        <v>161</v>
      </c>
      <c r="B49" s="79">
        <f>Übersicht!N36</f>
        <v>0</v>
      </c>
    </row>
    <row r="50" spans="1:2" x14ac:dyDescent="0.25">
      <c r="A50" t="s">
        <v>162</v>
      </c>
      <c r="B50" s="79">
        <f>Übersicht!O36</f>
        <v>0</v>
      </c>
    </row>
    <row r="51" spans="1:2" x14ac:dyDescent="0.25">
      <c r="A51" t="s">
        <v>163</v>
      </c>
      <c r="B51" s="79">
        <f>Übersicht!P36</f>
        <v>0</v>
      </c>
    </row>
    <row r="52" spans="1:2" x14ac:dyDescent="0.25">
      <c r="A52" t="s">
        <v>164</v>
      </c>
      <c r="B52" s="30">
        <f>'3 - Unternehmensangaben'!D12</f>
        <v>0</v>
      </c>
    </row>
    <row r="53" spans="1:2" x14ac:dyDescent="0.25">
      <c r="A53" t="s">
        <v>165</v>
      </c>
      <c r="B53" s="30">
        <f>'3 - Unternehmensangaben'!E12</f>
        <v>0</v>
      </c>
    </row>
    <row r="54" spans="1:2" x14ac:dyDescent="0.25">
      <c r="A54" t="s">
        <v>166</v>
      </c>
      <c r="B54" s="30">
        <f>'3 - Unternehmensangaben'!F12</f>
        <v>0</v>
      </c>
    </row>
    <row r="55" spans="1:2" x14ac:dyDescent="0.25">
      <c r="A55" t="s">
        <v>167</v>
      </c>
      <c r="B55" s="30">
        <f>'3 - Unternehmensangaben'!G12</f>
        <v>0</v>
      </c>
    </row>
    <row r="56" spans="1:2" x14ac:dyDescent="0.25">
      <c r="A56" t="s">
        <v>168</v>
      </c>
      <c r="B56" s="30">
        <f>'3 - Unternehmensangaben'!H12</f>
        <v>0</v>
      </c>
    </row>
    <row r="57" spans="1:2" x14ac:dyDescent="0.25">
      <c r="A57" t="s">
        <v>169</v>
      </c>
      <c r="B57" s="30">
        <f>'3 - Unternehmensangaben'!I12</f>
        <v>0</v>
      </c>
    </row>
    <row r="58" spans="1:2" x14ac:dyDescent="0.25">
      <c r="A58" t="s">
        <v>170</v>
      </c>
      <c r="B58" s="30">
        <f>'3 - Unternehmensangaben'!J12</f>
        <v>0</v>
      </c>
    </row>
    <row r="59" spans="1:2" x14ac:dyDescent="0.25">
      <c r="A59" t="s">
        <v>171</v>
      </c>
      <c r="B59" s="30">
        <f>'3 - Unternehmensangaben'!K12</f>
        <v>0</v>
      </c>
    </row>
  </sheetData>
  <sheetProtection selectLockedCells="1" selectUnlockedCells="1"/>
  <phoneticPr fontId="14" type="noConversion"/>
  <pageMargins left="0.7" right="0.7" top="0.78740157499999996" bottom="0.78740157499999996" header="0.3" footer="0.3"/>
  <pageSetup paperSize="9" orientation="portrait" r:id="rId1"/>
  <tableParts count="2">
    <tablePart r:id="rId2"/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54225-444F-403E-A134-6CB9C5973278}">
  <sheetPr codeName="Tabelle5"/>
  <dimension ref="A1:AB6"/>
  <sheetViews>
    <sheetView topLeftCell="B1" workbookViewId="0">
      <selection activeCell="U6" sqref="U6"/>
    </sheetView>
  </sheetViews>
  <sheetFormatPr baseColWidth="10" defaultRowHeight="15" x14ac:dyDescent="0.25"/>
  <cols>
    <col min="24" max="27" width="11.42578125" style="40"/>
    <col min="28" max="28" width="10.85546875" style="40"/>
  </cols>
  <sheetData>
    <row r="1" spans="1:28" x14ac:dyDescent="0.25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</row>
    <row r="2" spans="1:28" s="15" customFormat="1" ht="19.5" thickBot="1" x14ac:dyDescent="0.45">
      <c r="A2"/>
      <c r="B2" s="4" t="s">
        <v>4</v>
      </c>
      <c r="C2" s="5"/>
      <c r="D2" s="6"/>
      <c r="E2" s="6"/>
      <c r="F2" s="6"/>
      <c r="G2" s="6"/>
      <c r="H2" s="6"/>
      <c r="I2" s="10">
        <v>44228</v>
      </c>
      <c r="J2" s="10">
        <v>44256</v>
      </c>
      <c r="K2" s="10">
        <v>44287</v>
      </c>
      <c r="L2" s="10">
        <v>44317</v>
      </c>
      <c r="M2" s="10">
        <v>44348</v>
      </c>
      <c r="N2" s="10">
        <v>44378</v>
      </c>
      <c r="O2" s="10">
        <v>44409</v>
      </c>
      <c r="P2" s="10">
        <v>44440</v>
      </c>
      <c r="Q2" s="6"/>
      <c r="R2" s="17"/>
      <c r="S2" s="17"/>
      <c r="T2" s="17"/>
      <c r="U2" s="17"/>
      <c r="V2" s="17"/>
      <c r="W2" s="17"/>
      <c r="X2" s="33"/>
      <c r="Y2" s="33"/>
      <c r="Z2" s="33"/>
      <c r="AA2" s="33"/>
      <c r="AB2" s="33"/>
    </row>
    <row r="3" spans="1:28" s="15" customFormat="1" ht="16.5" thickBot="1" x14ac:dyDescent="0.35">
      <c r="A3"/>
      <c r="B3" s="5" t="s">
        <v>9</v>
      </c>
      <c r="C3" s="5"/>
      <c r="D3" s="6"/>
      <c r="E3" s="6"/>
      <c r="F3" s="6"/>
      <c r="G3" s="6"/>
      <c r="H3" s="32"/>
      <c r="I3" s="24"/>
      <c r="J3" s="25"/>
      <c r="K3" s="25"/>
      <c r="L3" s="25"/>
      <c r="M3" s="25"/>
      <c r="N3" s="25"/>
      <c r="O3" s="25"/>
      <c r="P3" s="25"/>
      <c r="Q3" s="7" t="s">
        <v>1</v>
      </c>
      <c r="R3" s="5" t="s">
        <v>11</v>
      </c>
      <c r="S3" s="17"/>
      <c r="T3" s="17"/>
      <c r="U3" s="17"/>
      <c r="V3" s="17"/>
      <c r="W3" s="17"/>
      <c r="X3" s="72">
        <f>H4</f>
        <v>0</v>
      </c>
      <c r="Y3" s="33"/>
      <c r="Z3" s="33"/>
      <c r="AA3" s="33"/>
      <c r="AB3" s="33"/>
    </row>
    <row r="4" spans="1:28" s="15" customFormat="1" ht="16.5" thickBot="1" x14ac:dyDescent="0.35">
      <c r="A4"/>
      <c r="B4" s="5" t="s">
        <v>6</v>
      </c>
      <c r="C4" s="5"/>
      <c r="D4" s="6"/>
      <c r="E4" s="6"/>
      <c r="F4" s="6"/>
      <c r="G4" s="6"/>
      <c r="H4" s="29"/>
      <c r="I4" s="26"/>
      <c r="J4" s="27"/>
      <c r="K4" s="27"/>
      <c r="L4" s="27"/>
      <c r="M4" s="27"/>
      <c r="N4" s="27"/>
      <c r="O4" s="27"/>
      <c r="P4" s="27"/>
      <c r="Q4" s="7" t="s">
        <v>1</v>
      </c>
      <c r="R4" s="5" t="s">
        <v>10</v>
      </c>
      <c r="S4" s="17"/>
      <c r="T4" s="17"/>
      <c r="U4" s="17"/>
      <c r="V4" s="17"/>
      <c r="W4" s="17"/>
      <c r="X4" s="33"/>
      <c r="Y4" s="33"/>
      <c r="Z4" s="33"/>
      <c r="AA4" s="33"/>
      <c r="AB4" s="33"/>
    </row>
    <row r="5" spans="1:28" s="15" customFormat="1" ht="16.5" thickBot="1" x14ac:dyDescent="0.35">
      <c r="A5"/>
      <c r="B5" s="5" t="str">
        <f>IF(H4="Erdgas","Erdgasverbrauch in kWh von 1. Februar bis 30. September 2021","Stromverbrauch in kWh von 1. Februar bis 30. September 2021")</f>
        <v>Stromverbrauch in kWh von 1. Februar bis 30. September 2021</v>
      </c>
      <c r="C5" s="5"/>
      <c r="D5" s="6"/>
      <c r="E5" s="6"/>
      <c r="F5" s="6"/>
      <c r="G5" s="6"/>
      <c r="H5" s="28">
        <f>SUM(I5:P5)</f>
        <v>0</v>
      </c>
      <c r="I5" s="34"/>
      <c r="J5" s="34"/>
      <c r="K5" s="34"/>
      <c r="L5" s="34"/>
      <c r="M5" s="34"/>
      <c r="N5" s="34"/>
      <c r="O5" s="34"/>
      <c r="P5" s="34"/>
      <c r="Q5" s="7" t="s">
        <v>1</v>
      </c>
      <c r="R5" s="35" t="s">
        <v>19</v>
      </c>
      <c r="S5" s="36"/>
      <c r="T5" s="36"/>
      <c r="U5" s="36"/>
      <c r="V5" s="36"/>
      <c r="W5" s="36"/>
      <c r="X5" s="33"/>
      <c r="Y5" s="33"/>
      <c r="Z5" s="33"/>
      <c r="AA5" s="33"/>
      <c r="AB5" s="33"/>
    </row>
    <row r="6" spans="1:28" s="15" customFormat="1" x14ac:dyDescent="0.25">
      <c r="A6"/>
      <c r="B6" s="5"/>
      <c r="C6" s="5"/>
      <c r="D6" s="6"/>
      <c r="E6" s="6"/>
      <c r="F6" s="6"/>
      <c r="G6" s="6"/>
      <c r="H6" s="22"/>
      <c r="I6" s="12"/>
      <c r="J6" s="12"/>
      <c r="K6" s="12"/>
      <c r="L6" s="12"/>
      <c r="M6" s="12"/>
      <c r="N6" s="12"/>
      <c r="O6" s="12"/>
      <c r="P6" s="12"/>
      <c r="Q6" s="20"/>
      <c r="R6" s="36"/>
      <c r="S6" s="36"/>
      <c r="T6" s="36"/>
      <c r="U6" s="36"/>
      <c r="V6" s="36"/>
      <c r="W6" s="36"/>
      <c r="X6" s="33"/>
      <c r="Y6" s="33"/>
      <c r="Z6" s="33"/>
      <c r="AA6" s="33"/>
      <c r="AB6" s="33"/>
    </row>
  </sheetData>
  <dataValidations count="2">
    <dataValidation type="list" allowBlank="1" showInputMessage="1" showErrorMessage="1" sqref="H4" xr:uid="{315E8449-3FE5-44E0-8260-0DB2535052A2}">
      <formula1>Energieart</formula1>
    </dataValidation>
    <dataValidation type="whole" errorStyle="information" allowBlank="1" showInputMessage="1" showErrorMessage="1" errorTitle="Achtung" error="Bitte geben Sie nur die letzten vier Stellen Ihrer Zählpunktnummer an." sqref="H3" xr:uid="{12F67AC0-3980-43D4-8B69-03F5DE80D477}">
      <formula1>0</formula1>
      <formula2>9999</formula2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3702F9-5B9F-4A58-8C23-EC817C5F12A7}">
  <sheetPr codeName="Tabelle6"/>
  <dimension ref="A1:Z15"/>
  <sheetViews>
    <sheetView workbookViewId="0">
      <selection activeCell="H4" sqref="H4"/>
    </sheetView>
  </sheetViews>
  <sheetFormatPr baseColWidth="10" defaultRowHeight="15" x14ac:dyDescent="0.25"/>
  <cols>
    <col min="25" max="26" width="11.42578125" style="3"/>
  </cols>
  <sheetData>
    <row r="1" spans="1:24" x14ac:dyDescent="0.25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</row>
    <row r="2" spans="1:24" s="15" customFormat="1" ht="19.5" thickBot="1" x14ac:dyDescent="0.45">
      <c r="A2"/>
      <c r="B2" s="4" t="s">
        <v>4</v>
      </c>
      <c r="C2" s="5"/>
      <c r="D2" s="6"/>
      <c r="E2" s="6"/>
      <c r="F2" s="6"/>
      <c r="G2" s="6"/>
      <c r="H2" s="6"/>
      <c r="I2" s="10">
        <v>44593</v>
      </c>
      <c r="J2" s="10">
        <v>44621</v>
      </c>
      <c r="K2" s="10">
        <v>44652</v>
      </c>
      <c r="L2" s="10">
        <v>44682</v>
      </c>
      <c r="M2" s="10">
        <v>44713</v>
      </c>
      <c r="N2" s="10">
        <v>44743</v>
      </c>
      <c r="O2" s="10">
        <v>44774</v>
      </c>
      <c r="P2" s="10">
        <v>44805</v>
      </c>
      <c r="Q2" s="6"/>
      <c r="R2" s="17"/>
      <c r="S2" s="17"/>
      <c r="T2" s="17"/>
      <c r="U2" s="17"/>
      <c r="V2" s="17"/>
      <c r="W2" s="17"/>
      <c r="X2" s="6"/>
    </row>
    <row r="3" spans="1:24" s="15" customFormat="1" ht="16.5" thickBot="1" x14ac:dyDescent="0.35">
      <c r="A3"/>
      <c r="B3" s="5" t="s">
        <v>9</v>
      </c>
      <c r="C3" s="5"/>
      <c r="D3" s="6"/>
      <c r="E3" s="6"/>
      <c r="F3" s="6"/>
      <c r="G3" s="6"/>
      <c r="H3" s="32"/>
      <c r="I3" s="24"/>
      <c r="J3" s="25"/>
      <c r="K3" s="25"/>
      <c r="L3" s="25"/>
      <c r="M3" s="25"/>
      <c r="N3" s="25"/>
      <c r="O3" s="25"/>
      <c r="P3" s="25"/>
      <c r="Q3" s="7" t="s">
        <v>1</v>
      </c>
      <c r="R3" s="5" t="s">
        <v>11</v>
      </c>
      <c r="S3" s="17"/>
      <c r="T3" s="17"/>
      <c r="U3" s="17"/>
      <c r="V3" s="17"/>
      <c r="W3" s="17"/>
      <c r="X3" s="6"/>
    </row>
    <row r="4" spans="1:24" s="15" customFormat="1" ht="16.5" thickBot="1" x14ac:dyDescent="0.35">
      <c r="A4"/>
      <c r="B4" s="5" t="s">
        <v>6</v>
      </c>
      <c r="C4" s="5"/>
      <c r="D4" s="6"/>
      <c r="E4" s="6"/>
      <c r="F4" s="6"/>
      <c r="G4" s="6"/>
      <c r="H4" s="29">
        <f>IFERROR(VLOOKUP(H3,'1 - Vergleichszeitraum'!H:X,17,FALSE),"")</f>
        <v>0</v>
      </c>
      <c r="I4" s="26"/>
      <c r="J4" s="27"/>
      <c r="K4" s="27"/>
      <c r="L4" s="27"/>
      <c r="M4" s="27"/>
      <c r="N4" s="27"/>
      <c r="O4" s="27"/>
      <c r="P4" s="27"/>
      <c r="Q4" s="7" t="s">
        <v>1</v>
      </c>
      <c r="R4" s="5" t="s">
        <v>10</v>
      </c>
      <c r="S4" s="17"/>
      <c r="T4" s="17"/>
      <c r="U4" s="17"/>
      <c r="V4" s="17"/>
      <c r="W4" s="17"/>
      <c r="X4" s="6"/>
    </row>
    <row r="5" spans="1:24" s="15" customFormat="1" ht="16.5" thickBot="1" x14ac:dyDescent="0.35">
      <c r="A5"/>
      <c r="B5" s="5" t="str">
        <f>IF(H4="Erdgas","Arbeitspreis pro kWh Erdgas in EUR","Arbeitspreis pro kWh Strom in EUR")</f>
        <v>Arbeitspreis pro kWh Strom in EUR</v>
      </c>
      <c r="C5" s="5"/>
      <c r="D5" s="6"/>
      <c r="E5" s="6"/>
      <c r="F5" s="6"/>
      <c r="G5" s="23"/>
      <c r="H5" s="6"/>
      <c r="I5" s="31"/>
      <c r="J5" s="31"/>
      <c r="K5" s="31"/>
      <c r="L5" s="31"/>
      <c r="M5" s="31"/>
      <c r="N5" s="31"/>
      <c r="O5" s="31"/>
      <c r="P5" s="31"/>
      <c r="Q5" s="7" t="s">
        <v>1</v>
      </c>
      <c r="R5" s="5" t="str">
        <f>IF(H4="Erdgas","Erdgaskosten exkl. Steuern, Abgaben, Netzentgelte, etc.","Stromkosten exkl. Steuern, Abgaben, Netzentgelte, etc.")</f>
        <v>Stromkosten exkl. Steuern, Abgaben, Netzentgelte, etc.</v>
      </c>
      <c r="S5" s="6"/>
      <c r="T5" s="6"/>
      <c r="U5" s="18"/>
      <c r="V5" s="13"/>
      <c r="W5" s="16"/>
      <c r="X5" s="6"/>
    </row>
    <row r="6" spans="1:24" s="15" customFormat="1" ht="16.5" thickBot="1" x14ac:dyDescent="0.35">
      <c r="A6"/>
      <c r="B6" s="5" t="str">
        <f>IF(H4="Erdgas","Erdgasverbrauch in kWh von 1. Februar bis 30. September 2022","Stromverbrauch in kWh von 1. Februar bis 30. September 2022")</f>
        <v>Stromverbrauch in kWh von 1. Februar bis 30. September 2022</v>
      </c>
      <c r="C6" s="5"/>
      <c r="D6" s="6"/>
      <c r="E6" s="6"/>
      <c r="F6" s="6"/>
      <c r="G6" s="6"/>
      <c r="H6" s="28"/>
      <c r="I6" s="34"/>
      <c r="J6" s="34" t="str">
        <f>IFERROR(IF(#REF!="Nein",VLOOKUP(H3,'1 - Vergleichszeitraum'!H:AA,20,FALSE)/12,""),"")</f>
        <v/>
      </c>
      <c r="K6" s="34" t="str">
        <f>IFERROR(IF(#REF!="Nein",VLOOKUP(H3,'1 - Vergleichszeitraum'!H:AA,20,FALSE)/12,""),"")</f>
        <v/>
      </c>
      <c r="L6" s="34" t="str">
        <f>IFERROR(IF(#REF!="Nein",VLOOKUP(H3,'1 - Vergleichszeitraum'!H:AA,20,FALSE)/12,""),"")</f>
        <v/>
      </c>
      <c r="M6" s="34" t="str">
        <f>IFERROR(IF(#REF!="Nein",VLOOKUP(H3,'1 - Vergleichszeitraum'!H:AA,20,FALSE)/12,""),"")</f>
        <v/>
      </c>
      <c r="N6" s="34" t="str">
        <f>IFERROR(IF(#REF!="Nein",VLOOKUP(H3,'1 - Vergleichszeitraum'!H:AA,20,FALSE)/12,""),"")</f>
        <v/>
      </c>
      <c r="O6" s="34" t="str">
        <f>IFERROR(IF(#REF!="Nein",VLOOKUP(H3,'1 - Vergleichszeitraum'!H:AA,20,FALSE)/12,""),"")</f>
        <v/>
      </c>
      <c r="P6" s="34" t="str">
        <f>IFERROR(IF(#REF!="Nein",VLOOKUP(H3,'1 - Vergleichszeitraum'!H:AA,20,FALSE)/12,""),"")</f>
        <v/>
      </c>
      <c r="Q6" s="7" t="s">
        <v>1</v>
      </c>
      <c r="R6" s="35" t="s">
        <v>19</v>
      </c>
      <c r="S6" s="36"/>
      <c r="T6" s="36"/>
      <c r="U6" s="36"/>
      <c r="V6" s="36"/>
      <c r="W6" s="36"/>
      <c r="X6" s="36"/>
    </row>
    <row r="7" spans="1:24" s="15" customFormat="1" x14ac:dyDescent="0.25">
      <c r="A7"/>
      <c r="B7" s="73" t="str">
        <f>IF(H4="Erdgas","Zwischensumme Erdgas",IF(H4="Strom","Zwischensumme Strom",""))</f>
        <v/>
      </c>
      <c r="C7" s="73"/>
      <c r="D7" s="22"/>
      <c r="E7" s="22"/>
      <c r="F7" s="22"/>
      <c r="G7" s="22"/>
      <c r="H7" s="22"/>
      <c r="I7" s="71" t="str">
        <f>IFERROR(I5*I6/IF($B7="Zwischensumme Strom",'2 - Förderzeitraum'!AG$9,IF($B7="Zwischensumme Erdgas",'2 - Förderzeitraum'!AG$10,"")),"")</f>
        <v/>
      </c>
      <c r="J7" s="71" t="str">
        <f>IFERROR(J5*J6/IF($B7="Zwischensumme Strom",'2 - Förderzeitraum'!AH$9,IF($B7="Zwischensumme Erdgas",'2 - Förderzeitraum'!AH$10,"")),"")</f>
        <v/>
      </c>
      <c r="K7" s="71" t="str">
        <f>IFERROR(K5*K6/IF($B7="Zwischensumme Strom",'2 - Förderzeitraum'!AI$9,IF($B7="Zwischensumme Erdgas",'2 - Förderzeitraum'!AI$10,"")),"")</f>
        <v/>
      </c>
      <c r="L7" s="71" t="str">
        <f>IFERROR(L5*L6/IF($B7="Zwischensumme Strom",'2 - Förderzeitraum'!AJ$9,IF($B7="Zwischensumme Erdgas",'2 - Förderzeitraum'!AJ$10,"")),"")</f>
        <v/>
      </c>
      <c r="M7" s="71" t="str">
        <f>IFERROR(M5*M6/IF($B7="Zwischensumme Strom",'2 - Förderzeitraum'!AK$9,IF($B7="Zwischensumme Erdgas",'2 - Förderzeitraum'!AK$10,"")),"")</f>
        <v/>
      </c>
      <c r="N7" s="71" t="str">
        <f>IFERROR(N5*N6/IF($B7="Zwischensumme Strom",'2 - Förderzeitraum'!AL$9,IF($B7="Zwischensumme Erdgas",'2 - Förderzeitraum'!AL$10,"")),"")</f>
        <v/>
      </c>
      <c r="O7" s="71" t="str">
        <f>IFERROR(O5*O6/IF($B7="Zwischensumme Strom",'2 - Förderzeitraum'!AM$9,IF($B7="Zwischensumme Erdgas",'2 - Förderzeitraum'!AM$10,"")),"")</f>
        <v/>
      </c>
      <c r="P7" s="71" t="str">
        <f>IFERROR(P5*P6/IF($B7="Zwischensumme Strom",'2 - Förderzeitraum'!AN$9,IF($B7="Zwischensumme Erdgas",'2 - Förderzeitraum'!AN$10,"")),"")</f>
        <v/>
      </c>
      <c r="Q7" s="20"/>
      <c r="R7" s="36"/>
      <c r="S7" s="36"/>
      <c r="T7" s="36"/>
      <c r="U7" s="36"/>
      <c r="V7" s="36"/>
      <c r="W7" s="36"/>
      <c r="X7" s="36"/>
    </row>
    <row r="15" spans="1:24" ht="12.95" customHeight="1" x14ac:dyDescent="0.25"/>
  </sheetData>
  <dataValidations count="2">
    <dataValidation type="list" allowBlank="1" showInputMessage="1" showErrorMessage="1" sqref="H4" xr:uid="{9C27AF2D-71C7-4AD4-B742-4DF62B40524D}">
      <formula1>Energieart</formula1>
    </dataValidation>
    <dataValidation type="whole" errorStyle="information" allowBlank="1" showInputMessage="1" showErrorMessage="1" errorTitle="Achtung" error="Bitte geben Sie nur die letzten vier Stellen Ihrer Zählpunktnummer an." sqref="H3" xr:uid="{8DB79CF3-30E3-4246-9D4D-B58D2F57B07E}">
      <formula1>0</formula1>
      <formula2>9999</formula2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92956-10B9-4D63-9B02-A9BAB924D7D2}">
  <sheetPr codeName="Tabelle2"/>
  <dimension ref="A1:B2"/>
  <sheetViews>
    <sheetView workbookViewId="0">
      <selection activeCell="B1" sqref="B1:B2"/>
    </sheetView>
  </sheetViews>
  <sheetFormatPr baseColWidth="10" defaultRowHeight="15" x14ac:dyDescent="0.25"/>
  <sheetData>
    <row r="1" spans="1:2" x14ac:dyDescent="0.25">
      <c r="A1" t="s">
        <v>7</v>
      </c>
      <c r="B1" t="s">
        <v>13</v>
      </c>
    </row>
    <row r="2" spans="1:2" x14ac:dyDescent="0.25">
      <c r="A2" t="s">
        <v>8</v>
      </c>
      <c r="B2" t="s">
        <v>14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EE0FB56F6C7944B95FE0476062B8EB0" ma:contentTypeVersion="10" ma:contentTypeDescription="Ein neues Dokument erstellen." ma:contentTypeScope="" ma:versionID="77d78543899ac57637a88c4316f27556">
  <xsd:schema xmlns:xsd="http://www.w3.org/2001/XMLSchema" xmlns:xs="http://www.w3.org/2001/XMLSchema" xmlns:p="http://schemas.microsoft.com/office/2006/metadata/properties" xmlns:ns2="d16c1a68-7abd-48ef-b484-7d54634ec3d5" xmlns:ns3="0c00c5cf-c319-4f5a-b81f-3ae9dd0ce32d" targetNamespace="http://schemas.microsoft.com/office/2006/metadata/properties" ma:root="true" ma:fieldsID="14fa07069f5cca80d5d238c7b521c0e3" ns2:_="" ns3:_="">
    <xsd:import namespace="d16c1a68-7abd-48ef-b484-7d54634ec3d5"/>
    <xsd:import namespace="0c00c5cf-c319-4f5a-b81f-3ae9dd0ce32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c1a68-7abd-48ef-b484-7d54634ec3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Bildmarkierungen" ma:readOnly="false" ma:fieldId="{5cf76f15-5ced-4ddc-b409-7134ff3c332f}" ma:taxonomyMulti="true" ma:sspId="247b62e5-8c39-4ebf-9884-a6d418dab9e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00c5cf-c319-4f5a-b81f-3ae9dd0ce32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31db6c35-aa5e-4a80-8695-b19a07b5f99c}" ma:internalName="TaxCatchAll" ma:showField="CatchAllData" ma:web="0c00c5cf-c319-4f5a-b81f-3ae9dd0ce32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16c1a68-7abd-48ef-b484-7d54634ec3d5">
      <Terms xmlns="http://schemas.microsoft.com/office/infopath/2007/PartnerControls"/>
    </lcf76f155ced4ddcb4097134ff3c332f>
    <TaxCatchAll xmlns="0c00c5cf-c319-4f5a-b81f-3ae9dd0ce32d" xsi:nil="true"/>
  </documentManagement>
</p:properties>
</file>

<file path=customXml/itemProps1.xml><?xml version="1.0" encoding="utf-8"?>
<ds:datastoreItem xmlns:ds="http://schemas.openxmlformats.org/officeDocument/2006/customXml" ds:itemID="{7108B237-5B74-4CD0-8BB4-D9737C66BCB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7979B96-4824-47DC-AA32-C3FB865FC8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6c1a68-7abd-48ef-b484-7d54634ec3d5"/>
    <ds:schemaRef ds:uri="0c00c5cf-c319-4f5a-b81f-3ae9dd0ce3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92657DC-A5EF-424B-AD49-3E9E9FE444C8}">
  <ds:schemaRefs>
    <ds:schemaRef ds:uri="http://purl.org/dc/terms/"/>
    <ds:schemaRef ds:uri="http://schemas.microsoft.com/office/2006/documentManagement/types"/>
    <ds:schemaRef ds:uri="http://www.w3.org/XML/1998/namespace"/>
    <ds:schemaRef ds:uri="d16c1a68-7abd-48ef-b484-7d54634ec3d5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0c00c5cf-c319-4f5a-b81f-3ae9dd0ce32d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4" baseType="variant">
      <vt:variant>
        <vt:lpstr>Arbeitsblätter</vt:lpstr>
      </vt:variant>
      <vt:variant>
        <vt:i4>8</vt:i4>
      </vt:variant>
      <vt:variant>
        <vt:lpstr>Benannte Bereiche</vt:lpstr>
      </vt:variant>
      <vt:variant>
        <vt:i4>3</vt:i4>
      </vt:variant>
    </vt:vector>
  </HeadingPairs>
  <TitlesOfParts>
    <vt:vector size="11" baseType="lpstr">
      <vt:lpstr>Übersicht</vt:lpstr>
      <vt:lpstr>1 - Vergleichszeitraum</vt:lpstr>
      <vt:lpstr>2 - Förderzeitraum</vt:lpstr>
      <vt:lpstr>3 - Unternehmensangaben</vt:lpstr>
      <vt:lpstr>Import</vt:lpstr>
      <vt:lpstr>Zählpunkte Schritt 1</vt:lpstr>
      <vt:lpstr>Zählpunkte Schritt 2</vt:lpstr>
      <vt:lpstr>Liste</vt:lpstr>
      <vt:lpstr>'2 - Förderzeitraum'!Druckbereich</vt:lpstr>
      <vt:lpstr>Energieart</vt:lpstr>
      <vt:lpstr>Lastprofilzähler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2022-09-16T06:56:09Z</dcterms:created>
  <dcterms:modified xsi:type="dcterms:W3CDTF">2022-12-02T18:08:33Z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0x0101002EE0FB56F6C7944B95FE0476062B8EB0</vt:lpwstr>
  </property>
</Properties>
</file>