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DieseArbeitsmappe" defaultThemeVersion="166925"/>
  <mc:AlternateContent xmlns:mc="http://schemas.openxmlformats.org/markup-compatibility/2006">
    <mc:Choice Requires="x15">
      <x15ac:absPath xmlns:x15ac="http://schemas.microsoft.com/office/spreadsheetml/2010/11/ac" url="C:\Users\Pumberger\Downloads\"/>
    </mc:Choice>
  </mc:AlternateContent>
  <xr:revisionPtr revIDLastSave="0" documentId="13_ncr:1_{812F2EC6-1600-49FB-BAD2-C5FCCC50E90B}" xr6:coauthVersionLast="47" xr6:coauthVersionMax="47" xr10:uidLastSave="{00000000-0000-0000-0000-000000000000}"/>
  <workbookProtection workbookAlgorithmName="SHA-512" workbookHashValue="SGtJnsYDf2E/URwlkTBTMn7ucdcJzBvcR3mFRvEI/JwOeXc4ESchfmIncG5ckaoloU9io9rYQWJLVJ1yZiEtVA==" workbookSaltValue="wcbA4f460jJ8i03HtAgAfg==" workbookSpinCount="100000" lockStructure="1"/>
  <bookViews>
    <workbookView xWindow="-108" yWindow="-108" windowWidth="23256" windowHeight="12576" tabRatio="759" xr2:uid="{00000000-000D-0000-FFFF-FFFF00000000}"/>
  </bookViews>
  <sheets>
    <sheet name="Erläuterung" sheetId="13" r:id="rId1"/>
    <sheet name="1 - Strom Erdgas Wärme 2021" sheetId="2" r:id="rId2"/>
    <sheet name="2 - Strom Erdgas Wärme 2022" sheetId="4" r:id="rId3"/>
    <sheet name="3 - Treibstoffe Rechnungen" sheetId="16" r:id="rId4"/>
    <sheet name="3 - Treibstoffe" sheetId="17" r:id="rId5"/>
    <sheet name="4 - Zuschuss" sheetId="7" r:id="rId6"/>
    <sheet name="Import" sheetId="10" state="hidden" r:id="rId7"/>
    <sheet name="Zählpunkte Schritt 1" sheetId="8" state="hidden" r:id="rId8"/>
    <sheet name="Zählpunkte Schritt 2" sheetId="9" state="hidden" r:id="rId9"/>
    <sheet name="Liste" sheetId="6" state="hidden" r:id="rId10"/>
  </sheets>
  <externalReferences>
    <externalReference r:id="rId11"/>
  </externalReferences>
  <definedNames>
    <definedName name="Art">#REF!</definedName>
    <definedName name="_xlnm.Print_Area" localSheetId="1">'1 - Strom Erdgas Wärme 2021'!$A$1:$W$100</definedName>
    <definedName name="_xlnm.Print_Area" localSheetId="4">'3 - Treibstoffe'!$A$1:$C$28</definedName>
    <definedName name="Energieart" localSheetId="0">[1]Liste!$A$1:$A$2</definedName>
    <definedName name="Energieart">Liste!$A$1:$A$3</definedName>
    <definedName name="Lastprofilzähler" localSheetId="0">[1]Liste!$B$1:$B$2</definedName>
    <definedName name="Lastprofilzähler">Liste!$B$1:$B$2</definedName>
    <definedName name="Zählpunkte" localSheetId="0">#REF!</definedName>
    <definedName name="Zählpunk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22" i="2" l="1"/>
  <c r="B115" i="2"/>
  <c r="B108" i="2"/>
  <c r="B101" i="2"/>
  <c r="B94" i="2"/>
  <c r="B87" i="2"/>
  <c r="B80" i="2"/>
  <c r="B73" i="2"/>
  <c r="B66" i="2"/>
  <c r="B59" i="2"/>
  <c r="B52" i="2"/>
  <c r="B45" i="2"/>
  <c r="B38" i="2"/>
  <c r="M58" i="4"/>
  <c r="L58" i="4"/>
  <c r="B58" i="4"/>
  <c r="M56" i="4"/>
  <c r="B56" i="4"/>
  <c r="M50" i="4"/>
  <c r="L50" i="4"/>
  <c r="B50" i="4"/>
  <c r="M48" i="4"/>
  <c r="B48" i="4"/>
  <c r="G11" i="16"/>
  <c r="G15" i="16" l="1"/>
  <c r="K123" i="2"/>
  <c r="K122" i="2"/>
  <c r="AA119" i="2"/>
  <c r="Z119" i="2"/>
  <c r="Y119" i="2"/>
  <c r="X119" i="2"/>
  <c r="K116" i="2"/>
  <c r="K115" i="2"/>
  <c r="AA112" i="2"/>
  <c r="Z112" i="2"/>
  <c r="Y112" i="2"/>
  <c r="X112" i="2"/>
  <c r="K109" i="2"/>
  <c r="K108" i="2"/>
  <c r="AA105" i="2"/>
  <c r="Z105" i="2"/>
  <c r="Y105" i="2"/>
  <c r="X105" i="2"/>
  <c r="K102" i="2"/>
  <c r="K101" i="2"/>
  <c r="AA98" i="2"/>
  <c r="Z98" i="2"/>
  <c r="Y98" i="2"/>
  <c r="X98" i="2"/>
  <c r="K95" i="2"/>
  <c r="K94" i="2"/>
  <c r="AA91" i="2"/>
  <c r="Z91" i="2"/>
  <c r="Y91" i="2"/>
  <c r="X91" i="2"/>
  <c r="K88" i="2"/>
  <c r="K87" i="2"/>
  <c r="AA84" i="2"/>
  <c r="Z84" i="2"/>
  <c r="Y84" i="2"/>
  <c r="X84" i="2"/>
  <c r="K81" i="2"/>
  <c r="K80" i="2"/>
  <c r="AA77" i="2"/>
  <c r="Z77" i="2"/>
  <c r="Y77" i="2"/>
  <c r="X77" i="2"/>
  <c r="K74" i="2"/>
  <c r="K73" i="2"/>
  <c r="AA70" i="2"/>
  <c r="Z70" i="2"/>
  <c r="Y70" i="2"/>
  <c r="X70" i="2"/>
  <c r="K67" i="2"/>
  <c r="K66" i="2"/>
  <c r="AA63" i="2"/>
  <c r="Z63" i="2"/>
  <c r="Y63" i="2"/>
  <c r="X63" i="2"/>
  <c r="K60" i="2"/>
  <c r="K59" i="2"/>
  <c r="AA56" i="2"/>
  <c r="Z56" i="2"/>
  <c r="Y56" i="2"/>
  <c r="X56" i="2"/>
  <c r="K53" i="2"/>
  <c r="K52" i="2"/>
  <c r="AA49" i="2"/>
  <c r="Z49" i="2"/>
  <c r="Y49" i="2"/>
  <c r="X49" i="2"/>
  <c r="K45" i="2"/>
  <c r="K46" i="2"/>
  <c r="K39" i="2"/>
  <c r="K38" i="2" l="1"/>
  <c r="M138" i="4" l="1"/>
  <c r="M130" i="4"/>
  <c r="M122" i="4"/>
  <c r="M114" i="4"/>
  <c r="M106" i="4"/>
  <c r="M98" i="4"/>
  <c r="M90" i="4"/>
  <c r="M82" i="4"/>
  <c r="M74" i="4"/>
  <c r="M66" i="4"/>
  <c r="I132" i="16" l="1"/>
  <c r="G132" i="16"/>
  <c r="I131" i="16"/>
  <c r="G131" i="16"/>
  <c r="I130" i="16"/>
  <c r="G130" i="16"/>
  <c r="I129" i="16"/>
  <c r="G129" i="16"/>
  <c r="I128" i="16"/>
  <c r="G128" i="16"/>
  <c r="I127" i="16"/>
  <c r="G127" i="16"/>
  <c r="I126" i="16"/>
  <c r="G126" i="16"/>
  <c r="I125" i="16"/>
  <c r="G125" i="16"/>
  <c r="I124" i="16"/>
  <c r="G124" i="16"/>
  <c r="I123" i="16"/>
  <c r="G123" i="16"/>
  <c r="I122" i="16"/>
  <c r="G122" i="16"/>
  <c r="I121" i="16"/>
  <c r="G121" i="16"/>
  <c r="I120" i="16"/>
  <c r="G120" i="16"/>
  <c r="I119" i="16"/>
  <c r="G119" i="16"/>
  <c r="I118" i="16"/>
  <c r="G118" i="16"/>
  <c r="I117" i="16"/>
  <c r="G117" i="16"/>
  <c r="I116" i="16"/>
  <c r="G116" i="16"/>
  <c r="I115" i="16"/>
  <c r="G115" i="16"/>
  <c r="I114" i="16"/>
  <c r="G114" i="16"/>
  <c r="I113" i="16"/>
  <c r="G113" i="16"/>
  <c r="I112" i="16"/>
  <c r="G112" i="16"/>
  <c r="I111" i="16"/>
  <c r="G111" i="16"/>
  <c r="I110" i="16"/>
  <c r="G110" i="16"/>
  <c r="I109" i="16"/>
  <c r="G109" i="16"/>
  <c r="I108" i="16"/>
  <c r="G108" i="16"/>
  <c r="I107" i="16"/>
  <c r="G107" i="16"/>
  <c r="I106" i="16"/>
  <c r="G106" i="16"/>
  <c r="I105" i="16"/>
  <c r="G105" i="16"/>
  <c r="I104" i="16"/>
  <c r="G104" i="16"/>
  <c r="I103" i="16"/>
  <c r="G103" i="16"/>
  <c r="I102" i="16"/>
  <c r="G102" i="16"/>
  <c r="I101" i="16"/>
  <c r="G101" i="16"/>
  <c r="I100" i="16"/>
  <c r="G100" i="16"/>
  <c r="I99" i="16"/>
  <c r="G99" i="16"/>
  <c r="I98" i="16"/>
  <c r="G98" i="16"/>
  <c r="I97" i="16"/>
  <c r="G97" i="16"/>
  <c r="I96" i="16"/>
  <c r="G96" i="16"/>
  <c r="I95" i="16"/>
  <c r="G95" i="16"/>
  <c r="I94" i="16"/>
  <c r="G94" i="16"/>
  <c r="I93" i="16"/>
  <c r="G93" i="16"/>
  <c r="I92" i="16"/>
  <c r="G92" i="16"/>
  <c r="I91" i="16"/>
  <c r="G91" i="16"/>
  <c r="I90" i="16"/>
  <c r="G90" i="16"/>
  <c r="I89" i="16"/>
  <c r="G89" i="16"/>
  <c r="I88" i="16"/>
  <c r="G88" i="16"/>
  <c r="I87" i="16"/>
  <c r="G87" i="16"/>
  <c r="I86" i="16"/>
  <c r="G86" i="16"/>
  <c r="I85" i="16"/>
  <c r="G85" i="16"/>
  <c r="I84" i="16"/>
  <c r="G84" i="16"/>
  <c r="I83" i="16"/>
  <c r="G83" i="16"/>
  <c r="I82" i="16"/>
  <c r="G82" i="16"/>
  <c r="I81" i="16"/>
  <c r="G81" i="16"/>
  <c r="I80" i="16"/>
  <c r="G80" i="16"/>
  <c r="I79" i="16"/>
  <c r="G79" i="16"/>
  <c r="I78" i="16"/>
  <c r="G78" i="16"/>
  <c r="I77" i="16"/>
  <c r="G77" i="16"/>
  <c r="I76" i="16"/>
  <c r="G76" i="16"/>
  <c r="I75" i="16"/>
  <c r="G75" i="16"/>
  <c r="I74" i="16"/>
  <c r="G74" i="16"/>
  <c r="I73" i="16"/>
  <c r="G73" i="16"/>
  <c r="I72" i="16"/>
  <c r="G72" i="16"/>
  <c r="I71" i="16"/>
  <c r="G71" i="16"/>
  <c r="I70" i="16"/>
  <c r="G70" i="16"/>
  <c r="I69" i="16"/>
  <c r="G69" i="16"/>
  <c r="I68" i="16"/>
  <c r="G68" i="16"/>
  <c r="I67" i="16"/>
  <c r="G67" i="16"/>
  <c r="I66" i="16"/>
  <c r="G66" i="16"/>
  <c r="I65" i="16"/>
  <c r="G65" i="16"/>
  <c r="I64" i="16"/>
  <c r="G64" i="16"/>
  <c r="I63" i="16"/>
  <c r="G63" i="16"/>
  <c r="I62" i="16"/>
  <c r="G62" i="16"/>
  <c r="I61" i="16"/>
  <c r="G61" i="16"/>
  <c r="I60" i="16"/>
  <c r="G60" i="16"/>
  <c r="I59" i="16"/>
  <c r="G59" i="16"/>
  <c r="I58" i="16"/>
  <c r="G58" i="16"/>
  <c r="I57" i="16"/>
  <c r="G57" i="16"/>
  <c r="I56" i="16"/>
  <c r="G56" i="16"/>
  <c r="I55" i="16"/>
  <c r="G55" i="16"/>
  <c r="I54" i="16"/>
  <c r="G54" i="16"/>
  <c r="I53" i="16"/>
  <c r="G53" i="16"/>
  <c r="I52" i="16"/>
  <c r="G52" i="16"/>
  <c r="I51" i="16"/>
  <c r="G51" i="16"/>
  <c r="I50" i="16"/>
  <c r="G50" i="16"/>
  <c r="I49" i="16"/>
  <c r="G49" i="16"/>
  <c r="I48" i="16"/>
  <c r="G48" i="16"/>
  <c r="I47" i="16"/>
  <c r="G47" i="16"/>
  <c r="I46" i="16"/>
  <c r="G46" i="16"/>
  <c r="I45" i="16"/>
  <c r="G45" i="16"/>
  <c r="I44" i="16"/>
  <c r="G44" i="16"/>
  <c r="I43" i="16"/>
  <c r="G43" i="16"/>
  <c r="I42" i="16"/>
  <c r="G42" i="16"/>
  <c r="I41" i="16"/>
  <c r="G41" i="16"/>
  <c r="I40" i="16"/>
  <c r="G40" i="16"/>
  <c r="I39" i="16"/>
  <c r="G39" i="16"/>
  <c r="I38" i="16"/>
  <c r="G38" i="16"/>
  <c r="I37" i="16"/>
  <c r="G37" i="16"/>
  <c r="I36" i="16"/>
  <c r="G36" i="16"/>
  <c r="I35" i="16"/>
  <c r="G35" i="16"/>
  <c r="I34" i="16"/>
  <c r="G34" i="16"/>
  <c r="I33" i="16"/>
  <c r="G33" i="16"/>
  <c r="I32" i="16"/>
  <c r="G32" i="16"/>
  <c r="I31" i="16"/>
  <c r="G31" i="16"/>
  <c r="M30" i="16"/>
  <c r="B8" i="17" s="1"/>
  <c r="I30" i="16"/>
  <c r="G30" i="16"/>
  <c r="N29" i="16"/>
  <c r="C13" i="17" s="1"/>
  <c r="M29" i="16"/>
  <c r="C8" i="17" s="1"/>
  <c r="I29" i="16"/>
  <c r="G29" i="16"/>
  <c r="I28" i="16"/>
  <c r="G28" i="16"/>
  <c r="M27" i="16"/>
  <c r="I27" i="16"/>
  <c r="G27" i="16"/>
  <c r="N26" i="16"/>
  <c r="M26" i="16"/>
  <c r="I26" i="16"/>
  <c r="G26" i="16"/>
  <c r="I25" i="16"/>
  <c r="G25" i="16"/>
  <c r="N24" i="16"/>
  <c r="B12" i="17" s="1"/>
  <c r="M24" i="16"/>
  <c r="B7" i="17" s="1"/>
  <c r="I24" i="16"/>
  <c r="G24" i="16"/>
  <c r="N23" i="16"/>
  <c r="C12" i="17" s="1"/>
  <c r="M23" i="16"/>
  <c r="C7" i="17" s="1"/>
  <c r="I23" i="16"/>
  <c r="G23" i="16"/>
  <c r="I22" i="16"/>
  <c r="G22" i="16"/>
  <c r="I21" i="16"/>
  <c r="G21" i="16"/>
  <c r="I20" i="16"/>
  <c r="G20" i="16"/>
  <c r="I19" i="16"/>
  <c r="G19" i="16"/>
  <c r="I18" i="16"/>
  <c r="G18" i="16"/>
  <c r="I17" i="16"/>
  <c r="G17" i="16"/>
  <c r="I16" i="16"/>
  <c r="G16" i="16"/>
  <c r="I15" i="16"/>
  <c r="N30" i="16"/>
  <c r="B13" i="17" s="1"/>
  <c r="I14" i="16"/>
  <c r="G14" i="16"/>
  <c r="I13" i="16"/>
  <c r="G13" i="16"/>
  <c r="I12" i="16"/>
  <c r="G12" i="16"/>
  <c r="I11" i="16"/>
  <c r="C15" i="17" l="1"/>
  <c r="B16" i="17"/>
  <c r="C16" i="17"/>
  <c r="C18" i="17" s="1"/>
  <c r="N27" i="16"/>
  <c r="B15" i="17"/>
  <c r="B25" i="17" s="1"/>
  <c r="B8" i="10" l="1"/>
  <c r="B18" i="17"/>
  <c r="B19" i="17" s="1"/>
  <c r="C21" i="17"/>
  <c r="C19" i="17"/>
  <c r="B21" i="17" l="1"/>
  <c r="B26" i="17" s="1"/>
  <c r="E3" i="10" l="1"/>
  <c r="I5" i="7"/>
  <c r="J5" i="7" s="1"/>
  <c r="I10" i="7" s="1"/>
  <c r="B9" i="10"/>
  <c r="B123" i="2"/>
  <c r="B116" i="2"/>
  <c r="B109" i="2"/>
  <c r="B102" i="2"/>
  <c r="B95" i="2"/>
  <c r="B6" i="8"/>
  <c r="B5" i="8" a="1"/>
  <c r="B5" i="8" s="1"/>
  <c r="B88" i="2" l="1"/>
  <c r="B81" i="2"/>
  <c r="B74" i="2"/>
  <c r="B67" i="2"/>
  <c r="B60" i="2"/>
  <c r="B53" i="2"/>
  <c r="B46" i="2"/>
  <c r="B39" i="2"/>
  <c r="H19" i="2" l="1"/>
  <c r="AA42" i="2" l="1"/>
  <c r="Z42" i="2"/>
  <c r="Y42" i="2"/>
  <c r="X42" i="2"/>
  <c r="AA35" i="2"/>
  <c r="Z35" i="2"/>
  <c r="Y35" i="2"/>
  <c r="X35" i="2"/>
  <c r="AA2" i="8" l="1"/>
  <c r="Z2" i="8"/>
  <c r="Y2" i="8"/>
  <c r="X2" i="8"/>
  <c r="K6" i="8"/>
  <c r="K5" i="8" l="1"/>
  <c r="H29" i="2" l="1"/>
  <c r="H20" i="2"/>
  <c r="H25" i="2"/>
  <c r="H24" i="2"/>
  <c r="H30" i="2"/>
  <c r="H26" i="2" l="1"/>
  <c r="H27" i="4" s="1"/>
  <c r="H31" i="2"/>
  <c r="H21" i="2"/>
  <c r="H5" i="9"/>
  <c r="H4" i="9"/>
  <c r="H54" i="4" l="1"/>
  <c r="H37" i="4"/>
  <c r="H18" i="4"/>
  <c r="B4" i="10" s="1"/>
  <c r="H46" i="4"/>
  <c r="H86" i="4"/>
  <c r="K89" i="4" s="1"/>
  <c r="H94" i="4"/>
  <c r="J97" i="4" s="1"/>
  <c r="H118" i="4"/>
  <c r="J121" i="4" s="1"/>
  <c r="H78" i="4"/>
  <c r="J81" i="4" s="1"/>
  <c r="H126" i="4"/>
  <c r="K129" i="4" s="1"/>
  <c r="H62" i="4"/>
  <c r="M65" i="4" s="1"/>
  <c r="H110" i="4"/>
  <c r="M113" i="4" s="1"/>
  <c r="H70" i="4"/>
  <c r="M73" i="4" s="1"/>
  <c r="H102" i="4"/>
  <c r="B105" i="4" s="1"/>
  <c r="H134" i="4"/>
  <c r="K137" i="4" s="1"/>
  <c r="K7" i="9"/>
  <c r="J7" i="9"/>
  <c r="I7" i="9"/>
  <c r="B66" i="4"/>
  <c r="B64" i="4"/>
  <c r="M64" i="4"/>
  <c r="L66" i="4"/>
  <c r="B98" i="4"/>
  <c r="B96" i="4"/>
  <c r="M96" i="4"/>
  <c r="L98" i="4"/>
  <c r="B106" i="4"/>
  <c r="B104" i="4"/>
  <c r="M104" i="4"/>
  <c r="L106" i="4"/>
  <c r="B90" i="4"/>
  <c r="B88" i="4"/>
  <c r="M88" i="4"/>
  <c r="L90" i="4"/>
  <c r="M128" i="4"/>
  <c r="L130" i="4"/>
  <c r="B128" i="4"/>
  <c r="B130" i="4"/>
  <c r="B82" i="4"/>
  <c r="M80" i="4"/>
  <c r="L82" i="4"/>
  <c r="B80" i="4"/>
  <c r="L122" i="4"/>
  <c r="B120" i="4"/>
  <c r="B122" i="4"/>
  <c r="M120" i="4"/>
  <c r="B114" i="4"/>
  <c r="M112" i="4"/>
  <c r="L114" i="4"/>
  <c r="B112" i="4"/>
  <c r="B74" i="4"/>
  <c r="B72" i="4"/>
  <c r="L74" i="4"/>
  <c r="M72" i="4"/>
  <c r="B138" i="4"/>
  <c r="L138" i="4"/>
  <c r="B136" i="4"/>
  <c r="M136" i="4"/>
  <c r="B6" i="9"/>
  <c r="B7" i="9"/>
  <c r="B7" i="10"/>
  <c r="M6" i="9"/>
  <c r="M7" i="9"/>
  <c r="B57" i="4" l="1"/>
  <c r="K57" i="4"/>
  <c r="J57" i="4"/>
  <c r="I57" i="4"/>
  <c r="K49" i="4"/>
  <c r="I49" i="4"/>
  <c r="J49" i="4"/>
  <c r="M57" i="4"/>
  <c r="B12" i="10"/>
  <c r="B81" i="4"/>
  <c r="K121" i="4"/>
  <c r="B121" i="4"/>
  <c r="I121" i="4"/>
  <c r="M97" i="4"/>
  <c r="I73" i="4"/>
  <c r="I97" i="4"/>
  <c r="K97" i="4"/>
  <c r="B97" i="4"/>
  <c r="B49" i="4"/>
  <c r="M49" i="4"/>
  <c r="B89" i="4"/>
  <c r="B73" i="4"/>
  <c r="K73" i="4"/>
  <c r="J65" i="4"/>
  <c r="I65" i="4"/>
  <c r="I89" i="4"/>
  <c r="J89" i="4"/>
  <c r="M89" i="4"/>
  <c r="K81" i="4"/>
  <c r="K65" i="4"/>
  <c r="M81" i="4"/>
  <c r="I81" i="4"/>
  <c r="M129" i="4"/>
  <c r="M121" i="4"/>
  <c r="I129" i="4"/>
  <c r="B113" i="4"/>
  <c r="B129" i="4"/>
  <c r="K113" i="4"/>
  <c r="B65" i="4"/>
  <c r="J129" i="4"/>
  <c r="I113" i="4"/>
  <c r="J113" i="4"/>
  <c r="J137" i="4"/>
  <c r="M105" i="4"/>
  <c r="I137" i="4"/>
  <c r="K105" i="4"/>
  <c r="J105" i="4"/>
  <c r="I105" i="4"/>
  <c r="J73" i="4"/>
  <c r="B137" i="4"/>
  <c r="M137" i="4"/>
  <c r="G6" i="9"/>
  <c r="H7" i="9"/>
  <c r="H14" i="4" l="1"/>
  <c r="H57" i="4"/>
  <c r="G56" i="4"/>
  <c r="F58" i="4"/>
  <c r="G96" i="4"/>
  <c r="F122" i="4"/>
  <c r="H121" i="4"/>
  <c r="G120" i="4"/>
  <c r="H97" i="4"/>
  <c r="G88" i="4"/>
  <c r="F98" i="4"/>
  <c r="F82" i="4"/>
  <c r="G72" i="4"/>
  <c r="H129" i="4"/>
  <c r="H89" i="4"/>
  <c r="F90" i="4"/>
  <c r="F130" i="4"/>
  <c r="F50" i="4"/>
  <c r="G48" i="4"/>
  <c r="H49" i="4"/>
  <c r="G128" i="4"/>
  <c r="G64" i="4"/>
  <c r="G80" i="4"/>
  <c r="F66" i="4"/>
  <c r="H65" i="4"/>
  <c r="H81" i="4"/>
  <c r="H137" i="4"/>
  <c r="H105" i="4"/>
  <c r="G104" i="4"/>
  <c r="G112" i="4"/>
  <c r="G136" i="4"/>
  <c r="F106" i="4"/>
  <c r="F114" i="4"/>
  <c r="H113" i="4"/>
  <c r="F138" i="4"/>
  <c r="F74" i="4"/>
  <c r="H73" i="4"/>
  <c r="H13" i="4"/>
  <c r="H23" i="4"/>
  <c r="H22" i="4"/>
  <c r="H15" i="4" l="1"/>
  <c r="H17" i="4" s="1"/>
  <c r="B3" i="10" s="1"/>
  <c r="B2" i="10"/>
  <c r="H19" i="4"/>
  <c r="I8" i="7" s="1"/>
  <c r="H31" i="4"/>
  <c r="H32" i="4"/>
  <c r="B5" i="10"/>
  <c r="H24" i="4"/>
  <c r="H26" i="4" s="1"/>
  <c r="B6" i="10" l="1"/>
  <c r="H28" i="4"/>
  <c r="I9" i="7" s="1"/>
  <c r="H33" i="4"/>
  <c r="B10" i="10"/>
  <c r="H34" i="4" l="1"/>
  <c r="H36" i="4"/>
  <c r="B11" i="10" l="1"/>
  <c r="H38" i="4"/>
  <c r="I11" i="7" s="1"/>
  <c r="I13" i="7" s="1"/>
  <c r="L13" i="7" s="1"/>
  <c r="B13" i="10"/>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<sst xmlns="http://schemas.openxmlformats.org/spreadsheetml/2006/main" count="628" uniqueCount="108">
  <si>
    <t>Energiekostenzuschuss</t>
  </si>
  <si>
    <t>In drei Schritten zur Berechnung Ihres möglichen Zuschusses in der Basisstufe (für Unternehmen mit Energie-, Strom- und Treibstoffbeschaffungskosten bis EUR 16 Mio.)</t>
  </si>
  <si>
    <t>Version</t>
  </si>
  <si>
    <t>Bitte befüllen Sie ausschließlich die blau umrandeten Eingabefelder!</t>
  </si>
  <si>
    <t>Ihre firmeninterne Referenz</t>
  </si>
  <si>
    <t>i</t>
  </si>
  <si>
    <t>Firmenwortlaut, internes Aktenkennzeichen, o.ä.</t>
  </si>
  <si>
    <t>Schritt 1: Berechnung des Durchschnittsarbeitspreises in der Vergleichsperiode 2021</t>
  </si>
  <si>
    <t>Um die Preissteigerungen berechnen zu können, benötigen wir im ersten Schritt Angaben aus der letzten Jahresabrechnung Ihres Strom- und Erdgaslieferanten oder aus Ihrem Lastprofilzähler (sofern bei Ihnen ein Lastprofilzähler installiert wurde).</t>
  </si>
  <si>
    <r>
      <rPr>
        <b/>
        <sz val="11"/>
        <color rgb="FF000066"/>
        <rFont val="Calibri"/>
        <family val="2"/>
        <scheme val="minor"/>
      </rPr>
      <t>Mehrere Zählpunkte mit identem Tarif</t>
    </r>
    <r>
      <rPr>
        <sz val="11"/>
        <color rgb="FF000066"/>
        <rFont val="Calibri"/>
        <family val="2"/>
        <scheme val="minor"/>
      </rPr>
      <t xml:space="preserve"> können mit einer fiktiven Zählpunktnummer zusammengefasst werden (beispielsweise 1111 für Strom und 2222 für Erdgas).</t>
    </r>
  </si>
  <si>
    <t>Zählpunkt</t>
  </si>
  <si>
    <r>
      <t xml:space="preserve">Zählpunktnummer (nur die </t>
    </r>
    <r>
      <rPr>
        <b/>
        <sz val="11"/>
        <color rgb="FF000066"/>
        <rFont val="Calibri"/>
        <family val="2"/>
        <scheme val="minor"/>
      </rPr>
      <t>letzten vier Stellen</t>
    </r>
    <r>
      <rPr>
        <sz val="11"/>
        <color rgb="FF000066"/>
        <rFont val="Calibri"/>
        <family val="2"/>
        <scheme val="minor"/>
      </rPr>
      <t>)</t>
    </r>
  </si>
  <si>
    <t>Die Zählpunktnummer beginnt mit AT und kann der Abrechnung entnommen werden. Bitte geben Sie nur die letzten vier Stellen Ihrer Zählpunktnummer an.</t>
  </si>
  <si>
    <t>Lastprofilzähler oder genormtes intelligentes Messgerät verfügbar</t>
  </si>
  <si>
    <t>Ja</t>
  </si>
  <si>
    <t>Ist ein Lastprofilzähler (Messgerät für Großkunden) oder ein genormtes intelligentes Messgerät mit monatlicher Abrechnung verfügbar, erfolgt die Zuschussberechnung gem. Pkt. 9.1.1 der Richtlinie.</t>
  </si>
  <si>
    <t>Energieart</t>
  </si>
  <si>
    <t>Bitte geben Sie die jeweilige Energieart an.</t>
  </si>
  <si>
    <t>EUR</t>
  </si>
  <si>
    <t>kWh</t>
  </si>
  <si>
    <t>Nein</t>
  </si>
  <si>
    <t>Strom</t>
  </si>
  <si>
    <t>Summe der Nettorechnungsbeträge aller Zählpunkte</t>
  </si>
  <si>
    <t>Stromverbrauch aller Zählpunkte in kWh im Gesamtjahr</t>
  </si>
  <si>
    <t>Errechneter Durchschnittsarbeitspreis aller Zählpunkte</t>
  </si>
  <si>
    <t>Erdgas</t>
  </si>
  <si>
    <t>Erdgasverbrauch aller Zählpunkte in kWh im Gesamtjahr</t>
  </si>
  <si>
    <t>Schritt 2: Berechnung des Durchschnittsarbeitspreises im Förderungszeitraum und der Preissteigerung</t>
  </si>
  <si>
    <r>
      <t xml:space="preserve">Zählpunktnummer (die </t>
    </r>
    <r>
      <rPr>
        <b/>
        <sz val="11"/>
        <color rgb="FF000066"/>
        <rFont val="Calibri"/>
        <family val="2"/>
        <scheme val="minor"/>
      </rPr>
      <t>letzten</t>
    </r>
    <r>
      <rPr>
        <sz val="11"/>
        <color rgb="FF000066"/>
        <rFont val="Calibri"/>
        <family val="2"/>
        <scheme val="minor"/>
      </rPr>
      <t xml:space="preserve"> vier Stellen)</t>
    </r>
  </si>
  <si>
    <t>Bitte geben Sie nur die letzten vier Stellen Ihrer Zählpunktnummer an.</t>
  </si>
  <si>
    <t>Stromverbrauch aller Zählpunkte ohne Lastprofilzähler in kWh</t>
  </si>
  <si>
    <t>Der förderungsfähige Stromverbrauch ist für Zählpunkte ohne Lastprofilzähler mit 1.000.000 kWh begrenzt.</t>
  </si>
  <si>
    <t>Stromverbrauch aller Zählpunkte mit Lastprofilzähler in kWh</t>
  </si>
  <si>
    <t>Stromverbrauch aller Zählpunkte in kWh</t>
  </si>
  <si>
    <t>Errechneter Durchschnittsarbeitspreis im Förderungszeitraum</t>
  </si>
  <si>
    <t>Der Arbeitspreis bezeichnet die Kosten für die verbrauchten Kilowattstunden (kWh) Strom (exkl. Gebühren, Steuern, Abgaben, Netzentgelte).</t>
  </si>
  <si>
    <t xml:space="preserve"> - Errechneter Durchschnittsarbeitspreis im Vergleichszeitraum</t>
  </si>
  <si>
    <t xml:space="preserve"> = Preissteigerung des Durchschnittsarbeitspreises</t>
  </si>
  <si>
    <t>Erdgasverbrauch aller Zählpunkte ohne Lastprofilzähler in kWh</t>
  </si>
  <si>
    <t>Der förderungsfähige Erdgasverbrauch ist für Zählpunkte ohne Lastprofilzähler mit 1.000.000 kWh begrenzt.</t>
  </si>
  <si>
    <t>Erdgasverbrauch aller Zählpunkte mit Lastprofilzähler in kWh</t>
  </si>
  <si>
    <t>Erdgasverbrauch aller Zählpunkte in kWh</t>
  </si>
  <si>
    <t>Der Arbeitspreis bezeichnet die Kosten für die verbrauchten Kilowattstunden (kWh) Erdgas (exkl. Gebühren, Steuern, Abgaben, Netzentgelte).</t>
  </si>
  <si>
    <t>Benzin</t>
  </si>
  <si>
    <t>Diesel</t>
  </si>
  <si>
    <t>Ihr Zuschuss:</t>
  </si>
  <si>
    <t>Die Zuschusshöhe errechnet sich wie folgt: Preisanstieg x Verbrauch (bei Zählpunkten ohne Lastprofilzähler max. 1.000.000 kWh) x 30 % Zuschussquote.</t>
  </si>
  <si>
    <t>Treibstoffe</t>
  </si>
  <si>
    <t>Die Zuschusshöhe errechnet sich, indem der Preisanstieg (d.h. der durchschnittliche Nettopreis - 60 Cent) mit dem Verbrauch und der Zuschussquote von 30 % multipliziert wird.</t>
  </si>
  <si>
    <t>Ihr möglicher Gesamtzuschuss</t>
  </si>
  <si>
    <t>Field</t>
  </si>
  <si>
    <t>Value</t>
  </si>
  <si>
    <t>Validation</t>
  </si>
  <si>
    <t>AceStromverbrauchimfoerderzeitraum</t>
  </si>
  <si>
    <t>Berechnungsart</t>
  </si>
  <si>
    <t>AceDurchschnittspreisstromzeitraum</t>
  </si>
  <si>
    <t>Kontrollfeld</t>
  </si>
  <si>
    <t>AceDurchschnittspreisstromvergleich</t>
  </si>
  <si>
    <t>AceGasverbrauchzeitraum</t>
  </si>
  <si>
    <t>AceDurchschnittspreisgaszeitraum</t>
  </si>
  <si>
    <t>AceDurchschnittspreisgasvergleich</t>
  </si>
  <si>
    <t>AceTreibstoffverbrauchzeitraum</t>
  </si>
  <si>
    <t>AceDurchschnittspreistreibstoffezeitraum</t>
  </si>
  <si>
    <t>Ist ein Lastprofilzähler (Messgerät für Großkunden) oder ein genormtes intelligentes Messgerät verfügbar, erfolgt die Zuschussberechnung gem. Pkt. 5.2.3.1 der Richtlinie.</t>
  </si>
  <si>
    <t>Wärme/Kälte</t>
  </si>
  <si>
    <t>Wärme-/Kälteverbrauch aller Zählpunkte ohne Lastprofilzähler in kWh</t>
  </si>
  <si>
    <t>Wärme-/Kälteverbrauch aller Zählpunkte mit Lastprofilzähler in kWh</t>
  </si>
  <si>
    <t>Wärme-/Kälteverbrauch aller Zählpunkte in kWh</t>
  </si>
  <si>
    <t>AceWaermeundkaelteverbrauchzeitraum</t>
  </si>
  <si>
    <t>AceDurchschnittspreiswkvergleich</t>
  </si>
  <si>
    <t>AceDurchschnittspreiswkzeitraum</t>
  </si>
  <si>
    <t>AceEnergiemixanteilstromerdgas</t>
  </si>
  <si>
    <t>Errechneter Durchschnitt des Energiemixes</t>
  </si>
  <si>
    <t>Förderungsfähiger Preis pro Liter für Treibstoffe in EUR</t>
  </si>
  <si>
    <t>Rechnungsaufstellung Treibstoffe</t>
  </si>
  <si>
    <t>Rechnungsnr.</t>
  </si>
  <si>
    <t>Rechnungsdatum</t>
  </si>
  <si>
    <t>Treibstoffart (Diesel/Benzin)</t>
  </si>
  <si>
    <t>Bruttobetrag in EUR</t>
  </si>
  <si>
    <t>Nettobetrag in EUR</t>
  </si>
  <si>
    <t>Menge in Liter</t>
  </si>
  <si>
    <t>Bruttopreis/Liter</t>
  </si>
  <si>
    <t>Vorsteuerabzugsberechtigt (JA/NEIN)</t>
  </si>
  <si>
    <t>Darstellung/Aufbereitung der Treibstoffpreise</t>
  </si>
  <si>
    <t xml:space="preserve">Benzin </t>
  </si>
  <si>
    <t>Nicht vorsteuerabzugsberichtige Treibstoffkosten</t>
  </si>
  <si>
    <t xml:space="preserve">Treibstoffverbrauch im Förderzeitraum in Liter </t>
  </si>
  <si>
    <t>Der Treibstoffverbrauch im förderungsfähigen Zeitraum.</t>
  </si>
  <si>
    <r>
      <t>Treibstoffkosten (</t>
    </r>
    <r>
      <rPr>
        <b/>
        <sz val="11"/>
        <color theme="1"/>
        <rFont val="Calibri"/>
        <family val="2"/>
        <scheme val="minor"/>
      </rPr>
      <t>brutto</t>
    </r>
    <r>
      <rPr>
        <sz val="11"/>
        <color theme="1"/>
        <rFont val="Calibri"/>
        <family val="2"/>
        <scheme val="minor"/>
      </rPr>
      <t xml:space="preserve">) im Förderzeitraum in EUR </t>
    </r>
  </si>
  <si>
    <t xml:space="preserve">Vorsteuerabzugsberichtigte Treibstoffkosten </t>
  </si>
  <si>
    <r>
      <t>Treibstoffkosten (</t>
    </r>
    <r>
      <rPr>
        <b/>
        <sz val="11"/>
        <color theme="1"/>
        <rFont val="Calibri"/>
        <family val="2"/>
        <scheme val="minor"/>
      </rPr>
      <t>netto</t>
    </r>
    <r>
      <rPr>
        <sz val="11"/>
        <color theme="1"/>
        <rFont val="Calibri"/>
        <family val="2"/>
        <scheme val="minor"/>
      </rPr>
      <t xml:space="preserve">) im Förderzeitraum in EUR </t>
    </r>
  </si>
  <si>
    <t>Gesamtverbrauch im Förderzeitraum in Liter</t>
  </si>
  <si>
    <t>Gesamtkosten (exkl. abzugsfähiger USt.) im Förderzeitraum in EUR</t>
  </si>
  <si>
    <t>Preis pro Liter (inkl. MöSt) im Förderungszeitraum in EUR</t>
  </si>
  <si>
    <t>Der Bruttopreis enthält die Mineralölsteuer und Umsatzsteuer und entspricht der Preisangabe an der Zapfsäule.</t>
  </si>
  <si>
    <t>Umsatzsteuer (Ust)</t>
  </si>
  <si>
    <t>Die Umsatzsteuer betragen 20 Prozent vom Bruttopreis.</t>
  </si>
  <si>
    <t>Mineralölsteuer (MöSt.)</t>
  </si>
  <si>
    <t xml:space="preserve">Die Mineralölsteuer ist ein fix vorgegebener Wert und ist nicht veränderbar.  Bei nicht vorsteuerabzugsberechtigten Kosten kann die auf die MöSt entfallende USt. nicht gefördert werden </t>
  </si>
  <si>
    <t>Förderungsfähiger Preis/Liter (exkl. MöSt) 
im Förderungszeitraum in EUR</t>
  </si>
  <si>
    <t>Der Preis wurde anhand des eingegebenen Bruttopreises, Umsatzsteuer (20%) und Möst (39,7ct für Diesel; 48,2ct für Benzin) errechnet und ist der für die Förderung relevante Preis.</t>
  </si>
  <si>
    <t xml:space="preserve">Gesamt Treibstoffverbrauch in Liter </t>
  </si>
  <si>
    <t>Förderungsfähiger Durchschnittspreis für Treibstoffe wird für die Ermittlung der Zuschusshöhe herangezogen.</t>
  </si>
  <si>
    <t>Energiemixanteil in %</t>
  </si>
  <si>
    <t>Im zweiten Schritt ersuchen wir Sie um Angaben zum Arbeitspreis und zum Strom/-Erdgasverbrauch im Förderungszeitraum. Der Förderungszeitraum erstreckt sich von 1. Oktober bis 31. Dezember 2022.</t>
  </si>
  <si>
    <t>%</t>
  </si>
  <si>
    <t>Schritt 3: Eintragung der Treibstoffrechnungen</t>
  </si>
  <si>
    <t>1.4.2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</si>
</sst>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 #,##0.00_-;_-* &quot;-&quot;??_-;_-@_-"/>
    <numFmt numFmtId="164" formatCode="_-* #,##0_-;\-* #,##0_-;_-* &quot;-&quot;??_-;_-@_-"/>
    <numFmt numFmtId="165" formatCode="_-* #,##0.0000_-;\-* #,##0.0000_-;_-* &quot;-&quot;??_-;_-@_-"/>
    <numFmt numFmtId="166" formatCode="#,##0.000"/>
    <numFmt numFmtId="167" formatCode="#,##0.0000"/>
    <numFmt numFmtId="168" formatCode="0000"/>
    <numFmt numFmtId="169" formatCode="0.000"/>
    <numFmt numFmtId="170" formatCode="######"/>
    <numFmt numFmtId="171" formatCode="_-* #,##0.000_-;\-* #,##0.000_-;_-* &quot;-&quot;??_-;_-@_-"/>
    <numFmt numFmtId="172" formatCode="#"/>
    <numFmt numFmtId="173" formatCode="0.0000"/>
    <numFmt numFmtId="174" formatCode=";;;"/>
  </numFmts>
  <fonts count="23" x14ac:knownFonts="1">
    <font>
      <sz val="11"/>
      <color theme="1"/>
      <name val="Calibri"/>
      <family val="2"/>
      <scheme val="minor"/>
    </font>
    <font>
      <sz val="11"/>
      <color theme="1"/>
      <name val="Calibri"/>
      <family val="2"/>
      <scheme val="minor"/>
    </font>
    <font>
      <sz val="11"/>
      <color rgb="FF000066"/>
      <name val="Arial Black"/>
      <family val="2"/>
    </font>
    <font>
      <sz val="11"/>
      <color rgb="FF000066"/>
      <name val="Calibri"/>
      <family val="2"/>
      <scheme val="minor"/>
    </font>
    <font>
      <b/>
      <sz val="11"/>
      <color rgb="FF000066"/>
      <name val="Arial Black"/>
      <family val="2"/>
    </font>
    <font>
      <sz val="11"/>
      <color rgb="FF000066"/>
      <name val="Webdings"/>
      <family val="1"/>
      <charset val="2"/>
    </font>
    <font>
      <b/>
      <sz val="10"/>
      <color rgb="FF000066"/>
      <name val="Arial Black"/>
      <family val="2"/>
    </font>
    <font>
      <sz val="14"/>
      <color rgb="FF00B0F0"/>
      <name val="Calibri"/>
      <family val="2"/>
      <scheme val="minor"/>
    </font>
    <font>
      <sz val="18"/>
      <color rgb="FF000066"/>
      <name val="Arial Black"/>
      <family val="2"/>
    </font>
    <font>
      <sz val="11"/>
      <color theme="3" tint="0.79998168889431442"/>
      <name val="Calibri"/>
      <family val="2"/>
      <scheme val="minor"/>
    </font>
    <font>
      <sz val="11"/>
      <color theme="4" tint="0.79998168889431442"/>
      <name val="Calibri"/>
      <family val="2"/>
      <scheme val="minor"/>
    </font>
    <font>
      <b/>
      <sz val="11"/>
      <color rgb="FF000066"/>
      <name val="Calibri"/>
      <family val="2"/>
      <scheme val="minor"/>
    </font>
    <font>
      <sz val="11"/>
      <color rgb="FF002060"/>
      <name val="Calibri"/>
      <family val="2"/>
      <scheme val="minor"/>
    </font>
    <font>
      <b/>
      <sz val="10"/>
      <color rgb="FF002060"/>
      <name val="Arial Black"/>
      <family val="2"/>
    </font>
    <font>
      <sz val="11"/>
      <color theme="0"/>
      <name val="Calibri"/>
      <family val="2"/>
      <scheme val="minor"/>
    </font>
    <font>
      <sz val="11"/>
      <color rgb="FFFF0000"/>
      <name val="Calibri"/>
      <family val="2"/>
      <scheme val="minor"/>
    </font>
    <font>
      <sz val="11"/>
      <color theme="0" tint="-0.249977111117893"/>
      <name val="Calibri"/>
      <family val="2"/>
      <scheme val="minor"/>
    </font>
    <font>
      <u/>
      <sz val="11"/>
      <color rgb="FF000066"/>
      <name val="Calibri"/>
      <family val="2"/>
      <scheme val="minor"/>
    </font>
    <font>
      <sz val="11"/>
      <color rgb="FFD9E1F2"/>
      <name val="Calibri"/>
      <family val="2"/>
      <scheme val="minor"/>
    </font>
    <font>
      <sz val="11"/>
      <color theme="1"/>
      <name val="Calibri"/>
      <family val="2"/>
    </font>
    <font>
      <sz val="11"/>
      <color theme="1"/>
      <name val="Calibri"/>
      <family val="2"/>
    </font>
    <font>
      <b/>
      <sz val="11"/>
      <color theme="1"/>
      <name val="Calibri"/>
      <family val="2"/>
      <scheme val="minor"/>
    </font>
    <font>
      <sz val="11"/>
      <color theme="2"/>
      <name val="Calibri"/>
      <family val="2"/>
      <scheme val="minor"/>
    </font>
  </fonts>
  <fills count="5">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D9E1F2"/>
        <bgColor indexed="64"/>
      </patternFill>
    </fill>
  </fills>
  <borders count="13">
    <border>
      <left/>
      <right/>
      <top/>
      <bottom/>
      <diagonal/>
    </border>
    <border>
      <left style="medium">
        <color rgb="FF00B0F0"/>
      </left>
      <right style="medium">
        <color rgb="FF00B0F0"/>
      </right>
      <top style="medium">
        <color rgb="FF00B0F0"/>
      </top>
      <bottom style="medium">
        <color rgb="FF00B0F0"/>
      </bottom>
      <diagonal/>
    </border>
    <border>
      <left/>
      <right/>
      <top/>
      <bottom style="medium">
        <color rgb="FF002060"/>
      </bottom>
      <diagonal/>
    </border>
    <border>
      <left style="medium">
        <color rgb="FF00B0F0"/>
      </left>
      <right style="dotted">
        <color rgb="FF00B0F0"/>
      </right>
      <top/>
      <bottom/>
      <diagonal/>
    </border>
    <border>
      <left style="dotted">
        <color rgb="FF00B0F0"/>
      </left>
      <right style="dotted">
        <color rgb="FF00B0F0"/>
      </right>
      <top/>
      <bottom/>
      <diagonal/>
    </border>
    <border>
      <left style="medium">
        <color rgb="FF00B0F0"/>
      </left>
      <right style="dotted">
        <color rgb="FF00B0F0"/>
      </right>
      <top/>
      <bottom style="medium">
        <color rgb="FF00B0F0"/>
      </bottom>
      <diagonal/>
    </border>
    <border>
      <left style="dotted">
        <color rgb="FF00B0F0"/>
      </left>
      <right style="dotted">
        <color rgb="FF00B0F0"/>
      </right>
      <top/>
      <bottom style="medium">
        <color rgb="FF00B0F0"/>
      </bottom>
      <diagonal/>
    </border>
    <border>
      <left style="medium">
        <color rgb="FF00B0F0"/>
      </left>
      <right/>
      <top style="medium">
        <color rgb="FF00B0F0"/>
      </top>
      <bottom style="medium">
        <color rgb="FF00B0F0"/>
      </bottom>
      <diagonal/>
    </border>
    <border>
      <left/>
      <right/>
      <top style="medium">
        <color rgb="FF00B0F0"/>
      </top>
      <bottom style="medium">
        <color rgb="FF00B0F0"/>
      </bottom>
      <diagonal/>
    </border>
    <border>
      <left/>
      <right style="medium">
        <color rgb="FF00B0F0"/>
      </right>
      <top style="medium">
        <color rgb="FF00B0F0"/>
      </top>
      <bottom style="medium">
        <color rgb="FF00B0F0"/>
      </bottom>
      <diagonal/>
    </border>
    <border>
      <left/>
      <right/>
      <top style="medium">
        <color rgb="FF00B0F0"/>
      </top>
      <bottom/>
      <diagonal/>
    </border>
    <border>
      <left/>
      <right/>
      <top/>
      <bottom style="medium">
        <color auto="1"/>
      </bottom>
      <diagonal/>
    </border>
    <border>
      <left style="thin">
        <color rgb="FF00B0F0"/>
      </left>
      <right style="thin">
        <color rgb="FF00B0F0"/>
      </right>
      <top style="thin">
        <color rgb="FF00B0F0"/>
      </top>
      <bottom style="thin">
        <color rgb="FF00B0F0"/>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157">
    <xf numFmtId="0" fontId="0" fillId="0" borderId="0" xfId="0"/>
    <xf numFmtId="0" fontId="3" fillId="0" borderId="0" xfId="0" applyFont="1"/>
    <xf numFmtId="0" fontId="4" fillId="2" borderId="0" xfId="0" applyFont="1" applyFill="1"/>
    <xf numFmtId="0" fontId="3" fillId="2" borderId="0" xfId="0" applyFont="1" applyFill="1"/>
    <xf numFmtId="0" fontId="5" fillId="2" borderId="0" xfId="0" applyFont="1" applyFill="1" applyAlignment="1">
      <alignment horizontal="right"/>
    </xf>
    <xf numFmtId="3" fontId="3" fillId="2" borderId="0" xfId="0" applyNumberFormat="1" applyFont="1" applyFill="1"/>
    <xf numFmtId="17" fontId="3" fillId="2" borderId="0" xfId="0" applyNumberFormat="1" applyFont="1" applyFill="1"/>
    <xf numFmtId="166" fontId="3" fillId="2" borderId="0" xfId="0" applyNumberFormat="1" applyFont="1" applyFill="1"/>
    <xf numFmtId="164" fontId="6" fillId="2" borderId="0" xfId="1" applyNumberFormat="1" applyFont="1" applyFill="1" applyBorder="1"/>
    <xf numFmtId="0" fontId="6" fillId="2" borderId="0" xfId="0" applyFont="1" applyFill="1" applyAlignment="1">
      <alignment horizontal="left"/>
    </xf>
    <xf numFmtId="0" fontId="3" fillId="2" borderId="0" xfId="0" applyFont="1" applyFill="1" applyAlignment="1">
      <alignment horizontal="right"/>
    </xf>
    <xf numFmtId="0" fontId="9" fillId="2" borderId="0" xfId="0" applyFont="1" applyFill="1"/>
    <xf numFmtId="9" fontId="10" fillId="2" borderId="0" xfId="2" applyFont="1" applyFill="1" applyBorder="1" applyAlignment="1"/>
    <xf numFmtId="0" fontId="0" fillId="2" borderId="0" xfId="0" applyFill="1"/>
    <xf numFmtId="0" fontId="10" fillId="2" borderId="0" xfId="0" applyFont="1" applyFill="1"/>
    <xf numFmtId="166" fontId="10" fillId="2" borderId="0" xfId="0" applyNumberFormat="1" applyFont="1" applyFill="1"/>
    <xf numFmtId="17" fontId="3" fillId="2" borderId="3" xfId="0" applyNumberFormat="1" applyFont="1" applyFill="1" applyBorder="1"/>
    <xf numFmtId="17" fontId="3" fillId="2" borderId="4" xfId="0" applyNumberFormat="1" applyFont="1" applyFill="1" applyBorder="1"/>
    <xf numFmtId="17" fontId="3" fillId="2" borderId="5" xfId="0" applyNumberFormat="1" applyFont="1" applyFill="1" applyBorder="1"/>
    <xf numFmtId="17" fontId="3" fillId="2" borderId="6" xfId="0" applyNumberFormat="1" applyFont="1" applyFill="1" applyBorder="1"/>
    <xf numFmtId="3" fontId="10" fillId="2" borderId="0" xfId="0" applyNumberFormat="1" applyFont="1" applyFill="1"/>
    <xf numFmtId="3" fontId="14" fillId="0" borderId="0" xfId="0" applyNumberFormat="1" applyFont="1"/>
    <xf numFmtId="168" fontId="14" fillId="0" borderId="0" xfId="0" applyNumberFormat="1" applyFont="1"/>
    <xf numFmtId="0" fontId="14" fillId="0" borderId="0" xfId="0" applyFont="1"/>
    <xf numFmtId="43" fontId="14" fillId="0" borderId="0" xfId="0" applyNumberFormat="1" applyFont="1"/>
    <xf numFmtId="164" fontId="14" fillId="0" borderId="0" xfId="0" applyNumberFormat="1" applyFont="1"/>
    <xf numFmtId="170" fontId="3" fillId="3" borderId="1" xfId="0" applyNumberFormat="1" applyFont="1" applyFill="1" applyBorder="1" applyAlignment="1">
      <alignment horizontal="center"/>
    </xf>
    <xf numFmtId="168" fontId="12" fillId="3" borderId="1" xfId="0" applyNumberFormat="1" applyFont="1" applyFill="1" applyBorder="1" applyAlignment="1">
      <alignment horizontal="center"/>
    </xf>
    <xf numFmtId="3" fontId="3" fillId="3" borderId="1" xfId="0" applyNumberFormat="1" applyFont="1" applyFill="1" applyBorder="1" applyAlignment="1">
      <alignment horizontal="center"/>
    </xf>
    <xf numFmtId="43" fontId="3" fillId="3" borderId="1" xfId="1" applyFont="1" applyFill="1" applyBorder="1"/>
    <xf numFmtId="164" fontId="3" fillId="3" borderId="1" xfId="1" applyNumberFormat="1" applyFont="1" applyFill="1" applyBorder="1"/>
    <xf numFmtId="167" fontId="3" fillId="3" borderId="1" xfId="0" applyNumberFormat="1" applyFont="1" applyFill="1" applyBorder="1"/>
    <xf numFmtId="168" fontId="3" fillId="3" borderId="1" xfId="0" applyNumberFormat="1" applyFont="1" applyFill="1" applyBorder="1" applyAlignment="1">
      <alignment horizontal="center"/>
    </xf>
    <xf numFmtId="172" fontId="3" fillId="3" borderId="1" xfId="0" applyNumberFormat="1" applyFont="1" applyFill="1" applyBorder="1" applyAlignment="1">
      <alignment horizontal="center"/>
    </xf>
    <xf numFmtId="3" fontId="3" fillId="3" borderId="1" xfId="1" applyNumberFormat="1" applyFont="1" applyFill="1" applyBorder="1"/>
    <xf numFmtId="0" fontId="3" fillId="2" borderId="0" xfId="0" applyFont="1" applyFill="1" applyAlignment="1">
      <alignment vertical="top"/>
    </xf>
    <xf numFmtId="0" fontId="0" fillId="2" borderId="0" xfId="0" applyFill="1" applyAlignment="1">
      <alignment vertical="top"/>
    </xf>
    <xf numFmtId="0" fontId="0" fillId="0" borderId="0" xfId="0" applyProtection="1">
      <protection hidden="1"/>
    </xf>
    <xf numFmtId="0" fontId="15" fillId="0" borderId="0" xfId="0" applyFont="1" applyProtection="1">
      <protection hidden="1"/>
    </xf>
    <xf numFmtId="0" fontId="8" fillId="0" borderId="0" xfId="0" applyFont="1" applyProtection="1">
      <protection hidden="1"/>
    </xf>
    <xf numFmtId="0" fontId="7" fillId="0" borderId="0" xfId="0" applyFont="1" applyProtection="1">
      <protection hidden="1"/>
    </xf>
    <xf numFmtId="0" fontId="16" fillId="0" borderId="0" xfId="0" applyFont="1" applyProtection="1">
      <protection hidden="1"/>
    </xf>
    <xf numFmtId="0" fontId="17" fillId="3" borderId="0" xfId="0" applyFont="1" applyFill="1" applyProtection="1">
      <protection hidden="1"/>
    </xf>
    <xf numFmtId="0" fontId="0" fillId="3" borderId="0" xfId="0" applyFill="1" applyProtection="1">
      <protection hidden="1"/>
    </xf>
    <xf numFmtId="168" fontId="3" fillId="3" borderId="0" xfId="0" applyNumberFormat="1" applyFont="1" applyFill="1" applyProtection="1">
      <protection hidden="1"/>
    </xf>
    <xf numFmtId="0" fontId="16" fillId="2" borderId="0" xfId="0" applyFont="1" applyFill="1" applyProtection="1">
      <protection hidden="1"/>
    </xf>
    <xf numFmtId="0" fontId="0" fillId="2" borderId="0" xfId="0" applyFill="1" applyProtection="1">
      <protection hidden="1"/>
    </xf>
    <xf numFmtId="0" fontId="3" fillId="2" borderId="0" xfId="0" applyFont="1" applyFill="1" applyProtection="1">
      <protection hidden="1"/>
    </xf>
    <xf numFmtId="0" fontId="5" fillId="2" borderId="0" xfId="0" applyFont="1" applyFill="1" applyAlignment="1" applyProtection="1">
      <alignment horizontal="right"/>
      <protection hidden="1"/>
    </xf>
    <xf numFmtId="0" fontId="3" fillId="0" borderId="0" xfId="0" applyFont="1" applyProtection="1">
      <protection hidden="1"/>
    </xf>
    <xf numFmtId="168" fontId="3" fillId="2" borderId="0" xfId="0" applyNumberFormat="1" applyFont="1" applyFill="1" applyAlignment="1" applyProtection="1">
      <alignment horizontal="center"/>
      <protection hidden="1"/>
    </xf>
    <xf numFmtId="0" fontId="0" fillId="2" borderId="0" xfId="0" applyFill="1" applyAlignment="1" applyProtection="1">
      <alignment horizontal="center"/>
      <protection hidden="1"/>
    </xf>
    <xf numFmtId="0" fontId="3" fillId="3" borderId="0" xfId="0" applyFont="1" applyFill="1" applyProtection="1">
      <protection hidden="1"/>
    </xf>
    <xf numFmtId="168" fontId="3" fillId="3" borderId="0" xfId="0" applyNumberFormat="1" applyFont="1" applyFill="1" applyAlignment="1" applyProtection="1">
      <alignment horizontal="center"/>
      <protection hidden="1"/>
    </xf>
    <xf numFmtId="0" fontId="0" fillId="3" borderId="0" xfId="0" applyFill="1" applyAlignment="1" applyProtection="1">
      <alignment horizontal="center"/>
      <protection hidden="1"/>
    </xf>
    <xf numFmtId="0" fontId="5" fillId="3" borderId="0" xfId="0" applyFont="1" applyFill="1" applyAlignment="1" applyProtection="1">
      <alignment horizontal="right"/>
      <protection hidden="1"/>
    </xf>
    <xf numFmtId="0" fontId="4" fillId="2" borderId="0" xfId="0" applyFont="1" applyFill="1" applyProtection="1">
      <protection hidden="1"/>
    </xf>
    <xf numFmtId="0" fontId="3" fillId="2" borderId="2" xfId="0" applyFont="1" applyFill="1" applyBorder="1" applyProtection="1">
      <protection hidden="1"/>
    </xf>
    <xf numFmtId="0" fontId="14" fillId="0" borderId="0" xfId="0" applyFont="1" applyProtection="1">
      <protection hidden="1"/>
    </xf>
    <xf numFmtId="3" fontId="10" fillId="2" borderId="0" xfId="0" applyNumberFormat="1" applyFont="1" applyFill="1" applyProtection="1">
      <protection hidden="1"/>
    </xf>
    <xf numFmtId="3" fontId="3" fillId="2" borderId="0" xfId="0" applyNumberFormat="1" applyFont="1" applyFill="1" applyProtection="1">
      <protection hidden="1"/>
    </xf>
    <xf numFmtId="164" fontId="6" fillId="2" borderId="0" xfId="1" applyNumberFormat="1" applyFont="1" applyFill="1" applyBorder="1" applyProtection="1">
      <protection hidden="1"/>
    </xf>
    <xf numFmtId="0" fontId="6" fillId="2" borderId="0" xfId="0" applyFont="1" applyFill="1" applyAlignment="1" applyProtection="1">
      <alignment horizontal="left"/>
      <protection hidden="1"/>
    </xf>
    <xf numFmtId="165" fontId="6" fillId="2" borderId="0" xfId="1" applyNumberFormat="1" applyFont="1" applyFill="1" applyBorder="1" applyProtection="1">
      <protection hidden="1"/>
    </xf>
    <xf numFmtId="0" fontId="12" fillId="0" borderId="0" xfId="0" applyFont="1" applyProtection="1">
      <protection hidden="1"/>
    </xf>
    <xf numFmtId="0" fontId="12" fillId="2" borderId="0" xfId="0" applyFont="1" applyFill="1" applyProtection="1">
      <protection hidden="1"/>
    </xf>
    <xf numFmtId="168" fontId="12" fillId="2" borderId="0" xfId="0" applyNumberFormat="1" applyFont="1" applyFill="1" applyAlignment="1" applyProtection="1">
      <alignment horizontal="right"/>
      <protection hidden="1"/>
    </xf>
    <xf numFmtId="0" fontId="12" fillId="2" borderId="2" xfId="0" applyFont="1" applyFill="1" applyBorder="1" applyProtection="1">
      <protection hidden="1"/>
    </xf>
    <xf numFmtId="17" fontId="3" fillId="2" borderId="0" xfId="0" applyNumberFormat="1" applyFont="1" applyFill="1" applyProtection="1">
      <protection hidden="1"/>
    </xf>
    <xf numFmtId="0" fontId="3" fillId="2" borderId="0" xfId="0" applyFont="1" applyFill="1" applyAlignment="1" applyProtection="1">
      <alignment horizontal="right"/>
      <protection hidden="1"/>
    </xf>
    <xf numFmtId="17" fontId="3" fillId="2" borderId="3" xfId="0" applyNumberFormat="1" applyFont="1" applyFill="1" applyBorder="1" applyProtection="1">
      <protection hidden="1"/>
    </xf>
    <xf numFmtId="17" fontId="3" fillId="2" borderId="4" xfId="0" applyNumberFormat="1" applyFont="1" applyFill="1" applyBorder="1" applyProtection="1">
      <protection hidden="1"/>
    </xf>
    <xf numFmtId="17" fontId="3" fillId="2" borderId="5" xfId="0" applyNumberFormat="1" applyFont="1" applyFill="1" applyBorder="1" applyProtection="1">
      <protection hidden="1"/>
    </xf>
    <xf numFmtId="17" fontId="3" fillId="2" borderId="6" xfId="0" applyNumberFormat="1" applyFont="1" applyFill="1" applyBorder="1" applyProtection="1">
      <protection hidden="1"/>
    </xf>
    <xf numFmtId="166" fontId="10" fillId="2" borderId="0" xfId="0" applyNumberFormat="1" applyFont="1" applyFill="1" applyProtection="1">
      <protection hidden="1"/>
    </xf>
    <xf numFmtId="0" fontId="9" fillId="2" borderId="0" xfId="0" applyFont="1" applyFill="1" applyProtection="1">
      <protection hidden="1"/>
    </xf>
    <xf numFmtId="0" fontId="3" fillId="2" borderId="0" xfId="0" applyFont="1" applyFill="1" applyAlignment="1" applyProtection="1">
      <alignment vertical="top"/>
      <protection hidden="1"/>
    </xf>
    <xf numFmtId="0" fontId="0" fillId="2" borderId="0" xfId="0" applyFill="1" applyAlignment="1" applyProtection="1">
      <alignment vertical="top"/>
      <protection hidden="1"/>
    </xf>
    <xf numFmtId="166" fontId="3" fillId="2" borderId="0" xfId="0" applyNumberFormat="1" applyFont="1" applyFill="1" applyProtection="1">
      <protection hidden="1"/>
    </xf>
    <xf numFmtId="166" fontId="12" fillId="2" borderId="0" xfId="0" applyNumberFormat="1" applyFont="1" applyFill="1" applyProtection="1">
      <protection hidden="1"/>
    </xf>
    <xf numFmtId="0" fontId="13" fillId="2" borderId="0" xfId="0" applyFont="1" applyFill="1" applyProtection="1">
      <protection hidden="1"/>
    </xf>
    <xf numFmtId="165" fontId="13" fillId="2" borderId="0" xfId="1" applyNumberFormat="1" applyFont="1" applyFill="1" applyBorder="1" applyProtection="1">
      <protection hidden="1"/>
    </xf>
    <xf numFmtId="0" fontId="6" fillId="2" borderId="0" xfId="0" applyFont="1" applyFill="1" applyProtection="1">
      <protection hidden="1"/>
    </xf>
    <xf numFmtId="169" fontId="3" fillId="2" borderId="0" xfId="0" applyNumberFormat="1" applyFont="1" applyFill="1" applyProtection="1">
      <protection hidden="1"/>
    </xf>
    <xf numFmtId="43" fontId="4" fillId="2" borderId="0" xfId="1" applyFont="1" applyFill="1" applyBorder="1" applyProtection="1">
      <protection hidden="1"/>
    </xf>
    <xf numFmtId="0" fontId="2" fillId="2" borderId="0" xfId="0" applyFont="1" applyFill="1" applyProtection="1">
      <protection hidden="1"/>
    </xf>
    <xf numFmtId="43" fontId="6" fillId="2" borderId="0" xfId="1" applyFont="1" applyFill="1" applyBorder="1" applyAlignment="1" applyProtection="1">
      <alignment horizontal="center"/>
      <protection hidden="1"/>
    </xf>
    <xf numFmtId="165" fontId="4" fillId="2" borderId="0" xfId="1" applyNumberFormat="1" applyFont="1" applyFill="1" applyBorder="1" applyProtection="1">
      <protection hidden="1"/>
    </xf>
    <xf numFmtId="43" fontId="4" fillId="2" borderId="0" xfId="1" applyFont="1" applyFill="1" applyBorder="1" applyAlignment="1" applyProtection="1">
      <protection hidden="1"/>
    </xf>
    <xf numFmtId="49" fontId="16" fillId="0" borderId="0" xfId="0" applyNumberFormat="1" applyFont="1" applyProtection="1">
      <protection hidden="1"/>
    </xf>
    <xf numFmtId="0" fontId="18" fillId="4" borderId="0" xfId="0" applyFont="1" applyFill="1" applyProtection="1">
      <protection hidden="1"/>
    </xf>
    <xf numFmtId="0" fontId="18" fillId="2" borderId="0" xfId="0" applyFont="1" applyFill="1" applyProtection="1">
      <protection hidden="1"/>
    </xf>
    <xf numFmtId="0" fontId="19" fillId="0" borderId="0" xfId="0" applyFont="1" applyAlignment="1">
      <alignment vertical="center"/>
    </xf>
    <xf numFmtId="173" fontId="19" fillId="0" borderId="0" xfId="0" applyNumberFormat="1" applyFont="1" applyAlignment="1">
      <alignment vertical="center"/>
    </xf>
    <xf numFmtId="0" fontId="19" fillId="0" borderId="0" xfId="0" applyFont="1" applyAlignment="1">
      <alignment horizontal="right" vertical="center"/>
    </xf>
    <xf numFmtId="49" fontId="19" fillId="0" borderId="0" xfId="0" applyNumberFormat="1" applyFont="1" applyAlignment="1">
      <alignment horizontal="right" vertical="center"/>
    </xf>
    <xf numFmtId="0" fontId="20" fillId="0" borderId="0" xfId="0" applyFont="1" applyAlignment="1">
      <alignment vertical="center"/>
    </xf>
    <xf numFmtId="173" fontId="20" fillId="0" borderId="0" xfId="0" applyNumberFormat="1" applyFont="1" applyAlignment="1">
      <alignment vertical="center"/>
    </xf>
    <xf numFmtId="0" fontId="0" fillId="2" borderId="0" xfId="0" applyFill="1" applyBorder="1" applyProtection="1">
      <protection hidden="1"/>
    </xf>
    <xf numFmtId="0" fontId="3" fillId="2" borderId="11" xfId="0" applyFont="1" applyFill="1" applyBorder="1" applyProtection="1">
      <protection hidden="1"/>
    </xf>
    <xf numFmtId="0" fontId="12" fillId="2" borderId="11" xfId="0" applyFont="1" applyFill="1" applyBorder="1" applyProtection="1">
      <protection hidden="1"/>
    </xf>
    <xf numFmtId="0" fontId="3" fillId="2" borderId="0" xfId="0" applyFont="1" applyFill="1" applyBorder="1" applyProtection="1">
      <protection hidden="1"/>
    </xf>
    <xf numFmtId="0" fontId="12" fillId="2" borderId="0" xfId="0" applyFont="1" applyFill="1" applyBorder="1" applyProtection="1">
      <protection hidden="1"/>
    </xf>
    <xf numFmtId="0" fontId="18" fillId="2" borderId="0" xfId="0" applyFont="1" applyFill="1" applyBorder="1" applyProtection="1">
      <protection hidden="1"/>
    </xf>
    <xf numFmtId="0" fontId="4" fillId="2" borderId="0" xfId="0" applyFont="1" applyFill="1" applyBorder="1" applyProtection="1">
      <protection hidden="1"/>
    </xf>
    <xf numFmtId="3" fontId="10" fillId="2" borderId="0" xfId="0" applyNumberFormat="1" applyFont="1" applyFill="1" applyBorder="1" applyProtection="1">
      <protection hidden="1"/>
    </xf>
    <xf numFmtId="3" fontId="3" fillId="2" borderId="0" xfId="0" applyNumberFormat="1" applyFont="1" applyFill="1" applyBorder="1" applyProtection="1">
      <protection hidden="1"/>
    </xf>
    <xf numFmtId="0" fontId="0" fillId="3" borderId="0" xfId="0" applyFill="1"/>
    <xf numFmtId="167" fontId="3" fillId="3" borderId="12" xfId="1" applyNumberFormat="1" applyFont="1" applyFill="1" applyBorder="1" applyProtection="1">
      <protection locked="0" hidden="1"/>
    </xf>
    <xf numFmtId="174" fontId="0" fillId="2" borderId="0" xfId="0" applyNumberFormat="1" applyFill="1" applyProtection="1">
      <protection hidden="1"/>
    </xf>
    <xf numFmtId="0" fontId="8" fillId="0" borderId="0" xfId="0" applyFont="1" applyBorder="1" applyProtection="1">
      <protection hidden="1"/>
    </xf>
    <xf numFmtId="173" fontId="0" fillId="2" borderId="0" xfId="0" applyNumberFormat="1" applyFill="1" applyProtection="1">
      <protection hidden="1"/>
    </xf>
    <xf numFmtId="0" fontId="5" fillId="2" borderId="0" xfId="0" applyFont="1" applyFill="1" applyAlignment="1" applyProtection="1">
      <alignment horizontal="right" vertical="top"/>
      <protection hidden="1"/>
    </xf>
    <xf numFmtId="0" fontId="7" fillId="0" borderId="0" xfId="0" applyFont="1" applyBorder="1" applyProtection="1">
      <protection hidden="1"/>
    </xf>
    <xf numFmtId="174" fontId="0" fillId="0" borderId="0" xfId="0" applyNumberFormat="1" applyProtection="1">
      <protection hidden="1"/>
    </xf>
    <xf numFmtId="43" fontId="4" fillId="2" borderId="0" xfId="1" applyNumberFormat="1" applyFont="1" applyFill="1" applyBorder="1" applyAlignment="1" applyProtection="1">
      <alignment horizontal="left" vertical="top"/>
      <protection hidden="1"/>
    </xf>
    <xf numFmtId="167" fontId="20" fillId="0" borderId="0" xfId="0" applyNumberFormat="1" applyFont="1" applyAlignment="1">
      <alignment horizontal="right" vertical="center"/>
    </xf>
    <xf numFmtId="2" fontId="6" fillId="2" borderId="0" xfId="1" applyNumberFormat="1" applyFont="1" applyFill="1" applyBorder="1" applyAlignment="1" applyProtection="1">
      <alignment horizontal="right"/>
      <protection hidden="1"/>
    </xf>
    <xf numFmtId="2" fontId="0" fillId="2" borderId="0" xfId="0" applyNumberFormat="1" applyFill="1" applyProtection="1">
      <protection hidden="1"/>
    </xf>
    <xf numFmtId="168" fontId="12" fillId="3" borderId="1" xfId="0" applyNumberFormat="1" applyFont="1" applyFill="1" applyBorder="1" applyAlignment="1" applyProtection="1">
      <alignment horizontal="center"/>
      <protection locked="0" hidden="1"/>
    </xf>
    <xf numFmtId="43" fontId="3" fillId="3" borderId="1" xfId="1" applyFont="1" applyFill="1" applyBorder="1" applyProtection="1">
      <protection locked="0" hidden="1"/>
    </xf>
    <xf numFmtId="164" fontId="3" fillId="3" borderId="1" xfId="1" applyNumberFormat="1" applyFont="1" applyFill="1" applyBorder="1" applyProtection="1">
      <protection locked="0" hidden="1"/>
    </xf>
    <xf numFmtId="168" fontId="3" fillId="3" borderId="1" xfId="0" applyNumberFormat="1" applyFont="1" applyFill="1" applyBorder="1" applyProtection="1">
      <protection locked="0" hidden="1"/>
    </xf>
    <xf numFmtId="0" fontId="0" fillId="0" borderId="0" xfId="0" applyProtection="1">
      <protection locked="0" hidden="1"/>
    </xf>
    <xf numFmtId="168" fontId="3" fillId="3" borderId="1" xfId="0" applyNumberFormat="1" applyFont="1" applyFill="1" applyBorder="1" applyAlignment="1" applyProtection="1">
      <alignment horizontal="center"/>
      <protection locked="0" hidden="1"/>
    </xf>
    <xf numFmtId="167" fontId="3" fillId="3" borderId="1" xfId="0" applyNumberFormat="1" applyFont="1" applyFill="1" applyBorder="1" applyProtection="1">
      <protection locked="0" hidden="1"/>
    </xf>
    <xf numFmtId="3" fontId="3" fillId="3" borderId="1" xfId="1" applyNumberFormat="1" applyFont="1" applyFill="1" applyBorder="1" applyProtection="1">
      <protection locked="0" hidden="1"/>
    </xf>
    <xf numFmtId="2" fontId="0" fillId="2" borderId="10" xfId="0" applyNumberFormat="1" applyFill="1" applyBorder="1" applyProtection="1">
      <protection locked="0" hidden="1"/>
    </xf>
    <xf numFmtId="2" fontId="0" fillId="2" borderId="0" xfId="0" applyNumberFormat="1" applyFill="1" applyProtection="1">
      <protection locked="0" hidden="1"/>
    </xf>
    <xf numFmtId="0" fontId="21" fillId="2" borderId="0" xfId="0" applyFont="1" applyFill="1" applyProtection="1">
      <protection hidden="1"/>
    </xf>
    <xf numFmtId="173" fontId="21" fillId="2" borderId="0" xfId="0" applyNumberFormat="1" applyFont="1" applyFill="1" applyProtection="1">
      <protection hidden="1"/>
    </xf>
    <xf numFmtId="171" fontId="3" fillId="3" borderId="12" xfId="1" applyNumberFormat="1" applyFont="1" applyFill="1" applyBorder="1" applyAlignment="1" applyProtection="1">
      <alignment horizontal="center"/>
      <protection locked="0" hidden="1"/>
    </xf>
    <xf numFmtId="1" fontId="3" fillId="3" borderId="12" xfId="1" applyNumberFormat="1" applyFont="1" applyFill="1" applyBorder="1" applyProtection="1">
      <protection locked="0" hidden="1"/>
    </xf>
    <xf numFmtId="14" fontId="3" fillId="3" borderId="12" xfId="1" applyNumberFormat="1" applyFont="1" applyFill="1" applyBorder="1" applyProtection="1">
      <protection locked="0" hidden="1"/>
    </xf>
    <xf numFmtId="0" fontId="0" fillId="3" borderId="0" xfId="0" applyFill="1" applyBorder="1" applyProtection="1">
      <protection hidden="1"/>
    </xf>
    <xf numFmtId="0" fontId="22" fillId="3" borderId="0" xfId="0" applyFont="1" applyFill="1" applyProtection="1">
      <protection hidden="1"/>
    </xf>
    <xf numFmtId="0" fontId="21" fillId="3" borderId="0" xfId="0" applyFont="1" applyFill="1" applyProtection="1">
      <protection hidden="1"/>
    </xf>
    <xf numFmtId="167" fontId="0" fillId="3" borderId="0" xfId="0" applyNumberFormat="1" applyFill="1" applyProtection="1">
      <protection hidden="1"/>
    </xf>
    <xf numFmtId="0" fontId="21" fillId="3" borderId="0" xfId="0" applyFont="1" applyFill="1" applyAlignment="1" applyProtection="1">
      <alignment wrapText="1"/>
      <protection hidden="1"/>
    </xf>
    <xf numFmtId="167" fontId="0" fillId="3" borderId="0" xfId="0" applyNumberFormat="1" applyFill="1" applyAlignment="1" applyProtection="1">
      <alignment vertical="top"/>
      <protection hidden="1"/>
    </xf>
    <xf numFmtId="0" fontId="0" fillId="4" borderId="0" xfId="0" applyFill="1" applyProtection="1">
      <protection hidden="1"/>
    </xf>
    <xf numFmtId="0" fontId="7" fillId="4" borderId="0" xfId="0" applyFont="1" applyFill="1" applyProtection="1">
      <protection hidden="1"/>
    </xf>
    <xf numFmtId="0" fontId="3" fillId="2" borderId="0" xfId="0" applyFont="1" applyFill="1" applyAlignment="1" applyProtection="1">
      <alignment horizontal="center"/>
      <protection hidden="1"/>
    </xf>
    <xf numFmtId="173" fontId="19" fillId="0" borderId="0" xfId="0" applyNumberFormat="1" applyFont="1" applyAlignment="1">
      <alignment horizontal="right" vertical="center"/>
    </xf>
    <xf numFmtId="173" fontId="19" fillId="0" borderId="0" xfId="0" applyNumberFormat="1" applyFont="1" applyAlignment="1">
      <alignment horizontal="right"/>
    </xf>
    <xf numFmtId="0" fontId="21" fillId="3" borderId="0" xfId="0" applyFont="1" applyFill="1" applyAlignment="1" applyProtection="1">
      <alignment horizontal="right"/>
      <protection hidden="1"/>
    </xf>
    <xf numFmtId="3" fontId="3" fillId="3" borderId="1" xfId="0" applyNumberFormat="1" applyFont="1" applyFill="1" applyBorder="1" applyAlignment="1" applyProtection="1">
      <alignment horizontal="center"/>
      <protection locked="0" hidden="1"/>
    </xf>
    <xf numFmtId="172" fontId="3" fillId="3" borderId="1" xfId="0" applyNumberFormat="1" applyFont="1" applyFill="1" applyBorder="1" applyAlignment="1" applyProtection="1">
      <alignment horizontal="center"/>
      <protection locked="0" hidden="1"/>
    </xf>
    <xf numFmtId="170" fontId="3" fillId="3" borderId="1" xfId="0" applyNumberFormat="1" applyFont="1" applyFill="1" applyBorder="1" applyAlignment="1" applyProtection="1">
      <alignment horizontal="center"/>
      <protection locked="0" hidden="1"/>
    </xf>
    <xf numFmtId="168" fontId="3" fillId="3" borderId="7" xfId="0" applyNumberFormat="1" applyFont="1" applyFill="1" applyBorder="1" applyAlignment="1" applyProtection="1">
      <alignment horizontal="center"/>
      <protection locked="0" hidden="1"/>
    </xf>
    <xf numFmtId="0" fontId="0" fillId="3" borderId="8" xfId="0" applyFill="1" applyBorder="1" applyAlignment="1" applyProtection="1">
      <alignment horizontal="center"/>
      <protection locked="0" hidden="1"/>
    </xf>
    <xf numFmtId="0" fontId="0" fillId="3" borderId="9" xfId="0" applyFill="1" applyBorder="1" applyAlignment="1" applyProtection="1">
      <alignment horizontal="center"/>
      <protection locked="0" hidden="1"/>
    </xf>
    <xf numFmtId="167" fontId="0" fillId="3" borderId="0" xfId="0" applyNumberFormat="1" applyFill="1" applyAlignment="1" applyProtection="1">
      <alignment horizontal="center"/>
      <protection hidden="1"/>
    </xf>
    <xf numFmtId="0" fontId="0" fillId="0" borderId="0" xfId="0" applyAlignment="1" applyProtection="1">
      <alignment horizontal="center"/>
      <protection hidden="1"/>
    </xf>
    <xf numFmtId="167" fontId="0" fillId="0" borderId="0" xfId="0" applyNumberFormat="1" applyAlignment="1" applyProtection="1">
      <alignment horizontal="center"/>
      <protection hidden="1"/>
    </xf>
    <xf numFmtId="0" fontId="3" fillId="2" borderId="0" xfId="0" applyFont="1" applyFill="1" applyAlignment="1" applyProtection="1">
      <alignment vertical="top" wrapText="1"/>
      <protection hidden="1"/>
    </xf>
    <xf numFmtId="0" fontId="0" fillId="0" borderId="0" xfId="0" applyAlignment="1" applyProtection="1">
      <alignment vertical="top" wrapText="1"/>
      <protection hidden="1"/>
    </xf>
  </cellXfs>
  <cellStyles count="3">
    <cellStyle name="Komma" xfId="1" builtinId="3"/>
    <cellStyle name="Prozent" xfId="2" builtinId="5"/>
    <cellStyle name="Standard" xfId="0" builtinId="0"/>
  </cellStyles>
  <dxfs count="193">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numFmt numFmtId="173" formatCode="0.0000"/>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val="0"/>
        <i val="0"/>
        <strike val="0"/>
        <condense val="0"/>
        <extend val="0"/>
        <outline val="0"/>
        <shadow val="0"/>
        <u val="none"/>
        <vertAlign val="baseline"/>
        <sz val="11"/>
        <color theme="1"/>
        <name val="Calibri"/>
        <scheme val="none"/>
      </font>
      <alignment horizontal="general" vertical="center" textRotation="0" wrapText="0" indent="0" justifyLastLine="0" shrinkToFit="0" readingOrder="0"/>
    </dxf>
    <dxf>
      <font>
        <b/>
        <i val="0"/>
        <color rgb="FFC00000"/>
      </font>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color theme="4" tint="0.79998168889431442"/>
      </font>
      <fill>
        <patternFill>
          <bgColor theme="4" tint="0.79998168889431442"/>
        </patternFill>
      </fill>
    </dxf>
    <dxf>
      <fill>
        <patternFill>
          <bgColor theme="0"/>
        </patternFill>
      </fill>
      <border>
        <left style="thin">
          <color rgb="FF00B0F0"/>
        </left>
        <right style="thin">
          <color rgb="FF00B0F0"/>
        </right>
        <top style="thin">
          <color rgb="FF00B0F0"/>
        </top>
        <bottom style="thin">
          <color rgb="FF00B0F0"/>
        </bottom>
        <vertical/>
        <horizontal/>
      </border>
    </dxf>
    <dxf>
      <fill>
        <patternFill>
          <bgColor theme="0"/>
        </patternFill>
      </fill>
      <border>
        <left style="thin">
          <color rgb="FF00B0F0"/>
        </left>
        <right style="thin">
          <color rgb="FF00B0F0"/>
        </right>
        <top style="thin">
          <color rgb="FF00B0F0"/>
        </top>
        <bottom style="thin">
          <color rgb="FF00B0F0"/>
        </bottom>
        <vertical/>
        <horizontal/>
      </border>
    </dxf>
    <dxf>
      <fill>
        <patternFill>
          <fgColor theme="0"/>
          <bgColor theme="0"/>
        </patternFill>
      </fill>
      <border>
        <left style="thin">
          <color rgb="FF00B0F0"/>
        </left>
        <right style="thin">
          <color rgb="FF00B0F0"/>
        </right>
        <top style="thin">
          <color rgb="FF00B0F0"/>
        </top>
        <bottom style="thin">
          <color rgb="FF00B0F0"/>
        </bottom>
        <vertical/>
        <horizontal/>
      </border>
    </dxf>
    <dxf>
      <font>
        <b/>
        <i val="0"/>
        <color rgb="FF00B050"/>
      </font>
    </dxf>
    <dxf>
      <font>
        <b/>
        <i val="0"/>
        <color rgb="FFC00000"/>
      </font>
    </dxf>
    <dxf>
      <font>
        <b/>
        <i val="0"/>
        <color rgb="FF00B050"/>
      </font>
    </dxf>
    <dxf>
      <font>
        <b/>
        <i val="0"/>
        <color rgb="FF00B050"/>
      </font>
    </dxf>
    <dxf>
      <font>
        <b/>
        <i val="0"/>
        <color rgb="FFC00000"/>
      </font>
    </dxf>
    <dxf>
      <font>
        <b/>
        <i val="0"/>
        <color rgb="FF00B050"/>
      </font>
    </dxf>
  </dxfs>
  <tableStyles count="0" defaultTableStyle="TableStyleMedium2" defaultPivotStyle="PivotStyleLight16"/>
  <colors>
    <mruColors>
      <color rgb="FF000066"/>
      <color rgb="FFD9E1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2.jpeg"/></Relationships>
</file>

<file path=xl/drawings/_rels/drawing4.xml.rels><?xml version="1.0" encoding="UTF-8" standalone="yes"?>
<Relationships xmlns="http://schemas.openxmlformats.org/package/2006/relationships"><Relationship Id="rId1" Type="http://schemas.openxmlformats.org/officeDocument/2006/relationships/image" Target="../media/image3.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0</xdr:col>
      <xdr:colOff>161925</xdr:colOff>
      <xdr:row>0</xdr:row>
      <xdr:rowOff>161924</xdr:rowOff>
    </xdr:from>
    <xdr:to>
      <xdr:col>9</xdr:col>
      <xdr:colOff>609601</xdr:colOff>
      <xdr:row>50</xdr:row>
      <xdr:rowOff>114300</xdr:rowOff>
    </xdr:to>
    <xdr:sp macro="" textlink="">
      <xdr:nvSpPr>
        <xdr:cNvPr id="2" name="Textfeld 1">
          <a:extLst>
            <a:ext uri="{FF2B5EF4-FFF2-40B4-BE49-F238E27FC236}">
              <a16:creationId xmlns:a16="http://schemas.microsoft.com/office/drawing/2014/main" id="{821D018B-91BD-4EA4-B42C-45D8BA11CE9C}"/>
            </a:ext>
          </a:extLst>
        </xdr:cNvPr>
        <xdr:cNvSpPr txBox="1"/>
      </xdr:nvSpPr>
      <xdr:spPr>
        <a:xfrm>
          <a:off x="161925" y="161924"/>
          <a:ext cx="7579996" cy="909637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Ins="216000" rtlCol="0" anchor="t"/>
        <a:lstStyle/>
        <a:p>
          <a:pPr>
            <a:spcBef>
              <a:spcPts val="600"/>
            </a:spcBef>
          </a:pPr>
          <a:endParaRPr lang="de-AT" sz="1100" b="1">
            <a:solidFill>
              <a:srgbClr val="00327A"/>
            </a:solidFill>
            <a:effectLst/>
            <a:latin typeface="+mn-lt"/>
            <a:ea typeface="+mn-ea"/>
            <a:cs typeface="+mn-cs"/>
          </a:endParaRPr>
        </a:p>
        <a:p>
          <a:pPr>
            <a:spcBef>
              <a:spcPts val="600"/>
            </a:spcBef>
          </a:pPr>
          <a:endParaRPr lang="de-AT" sz="1100" b="1">
            <a:solidFill>
              <a:srgbClr val="00327A"/>
            </a:solidFill>
            <a:effectLst/>
            <a:latin typeface="+mn-lt"/>
            <a:ea typeface="+mn-ea"/>
            <a:cs typeface="+mn-cs"/>
          </a:endParaRPr>
        </a:p>
        <a:p>
          <a:pPr>
            <a:spcBef>
              <a:spcPts val="600"/>
            </a:spcBef>
          </a:pPr>
          <a:endParaRPr lang="de-AT" sz="1100" b="1">
            <a:solidFill>
              <a:srgbClr val="00327A"/>
            </a:solidFill>
            <a:effectLst/>
            <a:latin typeface="+mn-lt"/>
            <a:ea typeface="+mn-ea"/>
            <a:cs typeface="+mn-cs"/>
          </a:endParaRPr>
        </a:p>
        <a:p>
          <a:pPr>
            <a:spcBef>
              <a:spcPts val="600"/>
            </a:spcBef>
          </a:pPr>
          <a:br>
            <a:rPr lang="de-AT" sz="1100">
              <a:solidFill>
                <a:schemeClr val="dk1"/>
              </a:solidFill>
              <a:effectLst/>
              <a:latin typeface="+mn-lt"/>
              <a:ea typeface="+mn-ea"/>
              <a:cs typeface="+mn-cs"/>
            </a:rPr>
          </a:br>
          <a:r>
            <a:rPr lang="de-AT" sz="1100" b="1">
              <a:solidFill>
                <a:srgbClr val="00327A"/>
              </a:solidFill>
              <a:effectLst/>
              <a:latin typeface="+mn-lt"/>
              <a:ea typeface="+mn-ea"/>
              <a:cs typeface="+mn-cs"/>
            </a:rPr>
            <a:t>Berechnungshilfe für Basisstufe 1 </a:t>
          </a:r>
        </a:p>
        <a:p>
          <a:r>
            <a:rPr lang="de-AT" sz="1100" i="0">
              <a:solidFill>
                <a:srgbClr val="00327A"/>
              </a:solidFill>
              <a:effectLst/>
              <a:latin typeface="+mn-lt"/>
              <a:ea typeface="+mn-ea"/>
              <a:cs typeface="+mn-cs"/>
            </a:rPr>
            <a:t>Es sind ausschließlich die blau umrandeten Eingabefelder in der Excel-Datei auszufüllen:</a:t>
          </a:r>
        </a:p>
        <a:p>
          <a:endParaRPr lang="de-AT" sz="1100" i="0">
            <a:solidFill>
              <a:srgbClr val="00327A"/>
            </a:solidFill>
            <a:effectLst/>
            <a:latin typeface="+mn-lt"/>
            <a:ea typeface="+mn-ea"/>
            <a:cs typeface="+mn-cs"/>
          </a:endParaRPr>
        </a:p>
        <a:p>
          <a:pPr marL="0" indent="0"/>
          <a:r>
            <a:rPr lang="de-AT" sz="1100" b="1">
              <a:solidFill>
                <a:srgbClr val="00327A"/>
              </a:solidFill>
              <a:effectLst/>
              <a:latin typeface="+mn-lt"/>
              <a:ea typeface="+mn-ea"/>
              <a:cs typeface="+mn-cs"/>
            </a:rPr>
            <a:t>Tabellenblatt 1: Strom,</a:t>
          </a:r>
          <a:r>
            <a:rPr lang="de-AT" sz="1100" b="1" baseline="0">
              <a:solidFill>
                <a:srgbClr val="00327A"/>
              </a:solidFill>
              <a:effectLst/>
              <a:latin typeface="+mn-lt"/>
              <a:ea typeface="+mn-ea"/>
              <a:cs typeface="+mn-cs"/>
            </a:rPr>
            <a:t> </a:t>
          </a:r>
          <a:r>
            <a:rPr lang="de-AT" sz="1100" b="1">
              <a:solidFill>
                <a:srgbClr val="00327A"/>
              </a:solidFill>
              <a:effectLst/>
              <a:latin typeface="+mn-lt"/>
              <a:ea typeface="+mn-ea"/>
              <a:cs typeface="+mn-cs"/>
            </a:rPr>
            <a:t>Erdgas und Wärme/Kälte 2021</a:t>
          </a:r>
        </a:p>
        <a:p>
          <a:r>
            <a:rPr lang="de-AT" sz="1100" i="0">
              <a:solidFill>
                <a:srgbClr val="00327A"/>
              </a:solidFill>
              <a:effectLst/>
              <a:latin typeface="+mn-lt"/>
              <a:ea typeface="+mn-ea"/>
              <a:cs typeface="+mn-cs"/>
            </a:rPr>
            <a:t>Um eventuelle Preissteigerungen von Strom,</a:t>
          </a:r>
          <a:r>
            <a:rPr lang="de-AT" sz="1100" i="0" baseline="0">
              <a:solidFill>
                <a:srgbClr val="00327A"/>
              </a:solidFill>
              <a:effectLst/>
              <a:latin typeface="+mn-lt"/>
              <a:ea typeface="+mn-ea"/>
              <a:cs typeface="+mn-cs"/>
            </a:rPr>
            <a:t> </a:t>
          </a:r>
          <a:r>
            <a:rPr lang="de-AT" sz="1100" i="0">
              <a:solidFill>
                <a:srgbClr val="00327A"/>
              </a:solidFill>
              <a:effectLst/>
              <a:latin typeface="+mn-lt"/>
              <a:ea typeface="+mn-ea"/>
              <a:cs typeface="+mn-cs"/>
            </a:rPr>
            <a:t>Erdgas und Wärme/Kälte ermitteln zu können, werden im ersten Schritt Angaben aus der letzten Jahresabrechnung des Strom-,</a:t>
          </a:r>
          <a:r>
            <a:rPr lang="de-AT" sz="1100" i="0" baseline="0">
              <a:solidFill>
                <a:srgbClr val="00327A"/>
              </a:solidFill>
              <a:effectLst/>
              <a:latin typeface="+mn-lt"/>
              <a:ea typeface="+mn-ea"/>
              <a:cs typeface="+mn-cs"/>
            </a:rPr>
            <a:t> </a:t>
          </a:r>
          <a:r>
            <a:rPr lang="de-AT" sz="1100" i="0">
              <a:solidFill>
                <a:srgbClr val="00327A"/>
              </a:solidFill>
              <a:effectLst/>
              <a:latin typeface="+mn-lt"/>
              <a:ea typeface="+mn-ea"/>
              <a:cs typeface="+mn-cs"/>
            </a:rPr>
            <a:t>Erdgas- und Wärme-/Kältelieferanten oder von monatlichen Abrechnungen benötigt.</a:t>
          </a:r>
        </a:p>
        <a:p>
          <a:r>
            <a:rPr lang="de-AT" sz="1100" i="0">
              <a:solidFill>
                <a:srgbClr val="00327A"/>
              </a:solidFill>
              <a:effectLst/>
              <a:latin typeface="+mn-lt"/>
              <a:ea typeface="+mn-ea"/>
              <a:cs typeface="+mn-cs"/>
            </a:rPr>
            <a:t>Das Tabellenblatt 1 beinhaltet mehrere Abschnitte für Zählpunkte, wobei mittels Drop-down Menü die Energieart (Strom, Erdgas oder</a:t>
          </a:r>
          <a:r>
            <a:rPr lang="de-AT" sz="1100" i="0" baseline="0">
              <a:solidFill>
                <a:srgbClr val="00327A"/>
              </a:solidFill>
              <a:effectLst/>
              <a:latin typeface="+mn-lt"/>
              <a:ea typeface="+mn-ea"/>
              <a:cs typeface="+mn-cs"/>
            </a:rPr>
            <a:t> Wärme/Kälte</a:t>
          </a:r>
          <a:r>
            <a:rPr lang="de-AT" sz="1100" i="0">
              <a:solidFill>
                <a:srgbClr val="00327A"/>
              </a:solidFill>
              <a:effectLst/>
              <a:latin typeface="+mn-lt"/>
              <a:ea typeface="+mn-ea"/>
              <a:cs typeface="+mn-cs"/>
            </a:rPr>
            <a:t>) und das Vorhandensein eines Lastprofilzählers oder genormten intelligenten Messgeräts mit monatlicher Abrechnung (Ja/Nein) ausgewählt wird. Liegt nur eine Jahresabrechnung vor, ist hier "Nein" auszuwählen. Bei monatlicher Abrechnung "Ja".</a:t>
          </a:r>
        </a:p>
        <a:p>
          <a:r>
            <a:rPr lang="de-AT" sz="1100" i="0">
              <a:solidFill>
                <a:srgbClr val="00327A"/>
              </a:solidFill>
              <a:effectLst/>
              <a:latin typeface="+mn-lt"/>
              <a:ea typeface="+mn-ea"/>
              <a:cs typeface="+mn-cs"/>
            </a:rPr>
            <a:t>Pro Zählpunkt ist der Nettorechnungsbetrag (Kosten für die verbrauchten Kilowattstunden Strom, Erdgas</a:t>
          </a:r>
          <a:r>
            <a:rPr lang="de-AT" sz="1100" i="0" baseline="0">
              <a:solidFill>
                <a:srgbClr val="00327A"/>
              </a:solidFill>
              <a:effectLst/>
              <a:latin typeface="+mn-lt"/>
              <a:ea typeface="+mn-ea"/>
              <a:cs typeface="+mn-cs"/>
            </a:rPr>
            <a:t> bzw. Wärme/Kälte</a:t>
          </a:r>
          <a:r>
            <a:rPr lang="de-AT" sz="1100" i="0">
              <a:solidFill>
                <a:srgbClr val="00327A"/>
              </a:solidFill>
              <a:effectLst/>
              <a:latin typeface="+mn-lt"/>
              <a:ea typeface="+mn-ea"/>
              <a:cs typeface="+mn-cs"/>
            </a:rPr>
            <a:t> exkl. Steuern, Abgaben Netzentgelte, etc. in EUR = Energiekosten lt. Energierechnung) und der Stromverbrauch,</a:t>
          </a:r>
          <a:r>
            <a:rPr lang="de-AT" sz="1100" i="0" baseline="0">
              <a:solidFill>
                <a:srgbClr val="00327A"/>
              </a:solidFill>
              <a:effectLst/>
              <a:latin typeface="+mn-lt"/>
              <a:ea typeface="+mn-ea"/>
              <a:cs typeface="+mn-cs"/>
            </a:rPr>
            <a:t> </a:t>
          </a:r>
          <a:r>
            <a:rPr lang="de-AT" sz="1100" i="0">
              <a:solidFill>
                <a:srgbClr val="00327A"/>
              </a:solidFill>
              <a:effectLst/>
              <a:latin typeface="+mn-lt"/>
              <a:ea typeface="+mn-ea"/>
              <a:cs typeface="+mn-cs"/>
            </a:rPr>
            <a:t> Erdgasverbrauch oder Wärme-/Kälteverbrauch (laut letzter Jahresabrechnung oder anhand der monatlichen Rechnungen im Kalenderjahr 2021) einzugeben. </a:t>
          </a:r>
        </a:p>
        <a:p>
          <a:r>
            <a:rPr lang="de-AT" sz="1100" i="0">
              <a:solidFill>
                <a:srgbClr val="00327A"/>
              </a:solidFill>
              <a:effectLst/>
              <a:latin typeface="+mn-lt"/>
              <a:ea typeface="+mn-ea"/>
              <a:cs typeface="+mn-cs"/>
            </a:rPr>
            <a:t>Mehrere Zählpunkte mit identem Tarif können mit einer fiktiven Zählpunktnummer zusammengefasst werden (beispielsweise 1111 für Strom und 2222 für Erdgas).</a:t>
          </a:r>
        </a:p>
        <a:p>
          <a:r>
            <a:rPr lang="de-AT" sz="1100" i="0">
              <a:solidFill>
                <a:srgbClr val="00327A"/>
              </a:solidFill>
              <a:effectLst/>
              <a:latin typeface="+mn-lt"/>
              <a:ea typeface="+mn-ea"/>
              <a:cs typeface="+mn-cs"/>
            </a:rPr>
            <a:t> </a:t>
          </a:r>
        </a:p>
        <a:p>
          <a:pPr marL="0" indent="0"/>
          <a:r>
            <a:rPr lang="de-AT" sz="1100" b="1">
              <a:solidFill>
                <a:srgbClr val="00327A"/>
              </a:solidFill>
              <a:effectLst/>
              <a:latin typeface="+mn-lt"/>
              <a:ea typeface="+mn-ea"/>
              <a:cs typeface="+mn-cs"/>
            </a:rPr>
            <a:t>Tabellenblatt 2: Strom</a:t>
          </a:r>
          <a:r>
            <a:rPr lang="de-AT" sz="1100" b="1" baseline="0">
              <a:solidFill>
                <a:srgbClr val="00327A"/>
              </a:solidFill>
              <a:effectLst/>
              <a:latin typeface="+mn-lt"/>
              <a:ea typeface="+mn-ea"/>
              <a:cs typeface="+mn-cs"/>
            </a:rPr>
            <a:t>, </a:t>
          </a:r>
          <a:r>
            <a:rPr lang="de-AT" sz="1100" b="1">
              <a:solidFill>
                <a:srgbClr val="00327A"/>
              </a:solidFill>
              <a:effectLst/>
              <a:latin typeface="+mn-lt"/>
              <a:ea typeface="+mn-ea"/>
              <a:cs typeface="+mn-cs"/>
            </a:rPr>
            <a:t>Erdgas und Wärme/Kälte 2022</a:t>
          </a:r>
        </a:p>
        <a:p>
          <a:r>
            <a:rPr lang="de-AT" sz="1100" i="0">
              <a:solidFill>
                <a:srgbClr val="00327A"/>
              </a:solidFill>
              <a:effectLst/>
              <a:latin typeface="+mn-lt"/>
              <a:ea typeface="+mn-ea"/>
              <a:cs typeface="+mn-cs"/>
            </a:rPr>
            <a:t>Im zweiten Schritt wird der Durchschnittsarbeitspreis im Förderzeitraum berechnet und die Preissteigerung im Vergleich zu den eingegebenen Daten aus dem Tabellenblatt 1 ermittelt. Die Zählpunkte in den jeweiligen Tabellenblättern werden über die letzten vier Stellen der Zählpunktnummer (Zählpunkbezeichnung – beginnt mit AT und verfügt über 33-Stellen) identifiziert. Achten Sie dabei auf idente Angaben in den Tabellenblättern.</a:t>
          </a:r>
        </a:p>
        <a:p>
          <a:endParaRPr lang="de-AT" sz="1100" i="0">
            <a:solidFill>
              <a:srgbClr val="00327A"/>
            </a:solidFill>
            <a:effectLst/>
            <a:latin typeface="+mn-lt"/>
            <a:ea typeface="+mn-ea"/>
            <a:cs typeface="+mn-cs"/>
          </a:endParaRPr>
        </a:p>
        <a:p>
          <a:r>
            <a:rPr lang="de-AT" sz="1100" i="0">
              <a:solidFill>
                <a:srgbClr val="00327A"/>
              </a:solidFill>
              <a:effectLst/>
              <a:latin typeface="+mn-lt"/>
              <a:ea typeface="+mn-ea"/>
              <a:cs typeface="+mn-cs"/>
            </a:rPr>
            <a:t>Für die Ermittlung der Preissteigerung und die Berechnung des Durchschnittsarbeitspreises bzw. Energiemixes sind monatliche Angaben zum Arbeitspreis bzw. Energiemix (Strom-, Erdgas-</a:t>
          </a:r>
          <a:r>
            <a:rPr lang="de-AT" sz="1100" i="0" baseline="0">
              <a:solidFill>
                <a:srgbClr val="00327A"/>
              </a:solidFill>
              <a:effectLst/>
              <a:latin typeface="+mn-lt"/>
              <a:ea typeface="+mn-ea"/>
              <a:cs typeface="+mn-cs"/>
            </a:rPr>
            <a:t> bzw. Wärme-Kältekosten</a:t>
          </a:r>
          <a:r>
            <a:rPr lang="de-AT" sz="1100" i="0">
              <a:solidFill>
                <a:srgbClr val="00327A"/>
              </a:solidFill>
              <a:effectLst/>
              <a:latin typeface="+mn-lt"/>
              <a:ea typeface="+mn-ea"/>
              <a:cs typeface="+mn-cs"/>
            </a:rPr>
            <a:t> exkl. Steuern, Abgaben, Netzentgelte, etc.) und zum Strom-, Erdgas- bzw. Wärme/Kälteverbrauch im Förderungszeitraum (01.10.2022 bis 31.12.2022) erforderlich. Die monatlichen Verbrauchsangaben werden bei der Auswahl NEIN anhand der Angaben zur letzten Jahresabrechnung automatisch errechnet (Hochrechnungsmodus gem. Richtlinie). Andernfalls müssen die monatlichen Verbräuche Anhand der Energierechnungen im Förderungszeitraum eingetragen werden. Die durchschnittlichen Arbeitspreise im jeweiligen Monat sind jedenfalls einzutragen. Der durchschnittliche Energiemixanteil im jeweiligen Monat (Anteil an Dampf der aus Erdgas bzw. Strom erzeugt wird für Wärme/Kälte) ist einzutragen und es wird der</a:t>
          </a:r>
          <a:r>
            <a:rPr lang="de-AT" sz="1100" i="0" baseline="0">
              <a:solidFill>
                <a:srgbClr val="00327A"/>
              </a:solidFill>
              <a:effectLst/>
              <a:latin typeface="+mn-lt"/>
              <a:ea typeface="+mn-ea"/>
              <a:cs typeface="+mn-cs"/>
            </a:rPr>
            <a:t> gewichtete Anteil in % ermittelt. </a:t>
          </a:r>
          <a:endParaRPr lang="de-AT" sz="1100" i="0">
            <a:solidFill>
              <a:srgbClr val="00327A"/>
            </a:solidFill>
            <a:effectLst/>
            <a:latin typeface="+mn-lt"/>
            <a:ea typeface="+mn-ea"/>
            <a:cs typeface="+mn-cs"/>
          </a:endParaRPr>
        </a:p>
        <a:p>
          <a:endParaRPr lang="de-AT" sz="1100" i="0">
            <a:solidFill>
              <a:srgbClr val="00327A"/>
            </a:solidFill>
            <a:effectLst/>
            <a:latin typeface="+mn-lt"/>
            <a:ea typeface="+mn-ea"/>
            <a:cs typeface="+mn-cs"/>
          </a:endParaRPr>
        </a:p>
        <a:p>
          <a:pPr marL="0" indent="0"/>
          <a:r>
            <a:rPr lang="de-AT" sz="1100" b="1">
              <a:solidFill>
                <a:srgbClr val="00327A"/>
              </a:solidFill>
              <a:effectLst/>
              <a:latin typeface="+mn-lt"/>
              <a:ea typeface="+mn-ea"/>
              <a:cs typeface="+mn-cs"/>
            </a:rPr>
            <a:t>Tabellenblätter</a:t>
          </a:r>
          <a:r>
            <a:rPr lang="de-AT" sz="1100" b="1" baseline="0">
              <a:solidFill>
                <a:srgbClr val="00327A"/>
              </a:solidFill>
              <a:effectLst/>
              <a:latin typeface="+mn-lt"/>
              <a:ea typeface="+mn-ea"/>
              <a:cs typeface="+mn-cs"/>
            </a:rPr>
            <a:t> 3: Treibstoffe</a:t>
          </a:r>
          <a:endParaRPr lang="de-AT" sz="1100" b="1">
            <a:solidFill>
              <a:srgbClr val="00327A"/>
            </a:solidFill>
            <a:effectLst/>
            <a:latin typeface="+mn-lt"/>
            <a:ea typeface="+mn-ea"/>
            <a:cs typeface="+mn-cs"/>
          </a:endParaRPr>
        </a:p>
        <a:p>
          <a:r>
            <a:rPr lang="de-AT" sz="1100" i="0">
              <a:solidFill>
                <a:srgbClr val="00327A"/>
              </a:solidFill>
              <a:effectLst/>
              <a:latin typeface="+mn-lt"/>
              <a:ea typeface="+mn-ea"/>
              <a:cs typeface="+mn-cs"/>
            </a:rPr>
            <a:t>Im dritten Schritt werden Angaben zu Treibstoffen im Förderungszeitraum, nämlich der durchschnittliche Literpreis (brutto) in Euro und der Verbrauch in Liter im Förderzeitraum (01.10.2022</a:t>
          </a:r>
          <a:r>
            <a:rPr lang="de-AT" sz="1100" i="0" baseline="0">
              <a:solidFill>
                <a:srgbClr val="00327A"/>
              </a:solidFill>
              <a:effectLst/>
              <a:latin typeface="+mn-lt"/>
              <a:ea typeface="+mn-ea"/>
              <a:cs typeface="+mn-cs"/>
            </a:rPr>
            <a:t> bis 31.12.2022) </a:t>
          </a:r>
          <a:r>
            <a:rPr lang="de-AT" sz="1100" i="0">
              <a:solidFill>
                <a:srgbClr val="00327A"/>
              </a:solidFill>
              <a:effectLst/>
              <a:latin typeface="+mn-lt"/>
              <a:ea typeface="+mn-ea"/>
              <a:cs typeface="+mn-cs"/>
            </a:rPr>
            <a:t>benötigt. Hierbei sind sämtliche Rechnungen für den förderungsfähigen Zeitraum in die Tabelle einzutragen.</a:t>
          </a:r>
        </a:p>
        <a:p>
          <a:r>
            <a:rPr lang="de-AT" sz="1100" i="0">
              <a:solidFill>
                <a:srgbClr val="00327A"/>
              </a:solidFill>
              <a:effectLst/>
              <a:latin typeface="+mn-lt"/>
              <a:ea typeface="+mn-ea"/>
              <a:cs typeface="+mn-cs"/>
            </a:rPr>
            <a:t>Es sind alle Felder, die benötigt werden, auszufüllen. Wenn es sich um eine Position handelt, die nicht vorsteuerabzugsberechtigt ist, dann ist der Wert der entsprechenden Spalte auf "Nein" zu ändern. Die eingegebenen Daten werden automatisch in das Berechnungsblatt</a:t>
          </a:r>
          <a:r>
            <a:rPr lang="de-AT" sz="1100" i="0" baseline="0">
              <a:solidFill>
                <a:srgbClr val="00327A"/>
              </a:solidFill>
              <a:effectLst/>
              <a:latin typeface="+mn-lt"/>
              <a:ea typeface="+mn-ea"/>
              <a:cs typeface="+mn-cs"/>
            </a:rPr>
            <a:t> "3 - Treibstoffe" </a:t>
          </a:r>
          <a:r>
            <a:rPr lang="de-AT" sz="1100" i="0">
              <a:solidFill>
                <a:srgbClr val="00327A"/>
              </a:solidFill>
              <a:effectLst/>
              <a:latin typeface="+mn-lt"/>
              <a:ea typeface="+mn-ea"/>
              <a:cs typeface="+mn-cs"/>
            </a:rPr>
            <a:t>blatt übernommen und der förderungsfähige Preis</a:t>
          </a:r>
          <a:r>
            <a:rPr lang="de-AT" sz="1100" i="0" baseline="0">
              <a:solidFill>
                <a:srgbClr val="00327A"/>
              </a:solidFill>
              <a:effectLst/>
              <a:latin typeface="+mn-lt"/>
              <a:ea typeface="+mn-ea"/>
              <a:cs typeface="+mn-cs"/>
            </a:rPr>
            <a:t> ermittelt. </a:t>
          </a:r>
        </a:p>
        <a:p>
          <a:endParaRPr lang="de-AT" sz="1100" i="0" baseline="0">
            <a:solidFill>
              <a:srgbClr val="00327A"/>
            </a:solidFill>
            <a:effectLst/>
            <a:latin typeface="+mn-lt"/>
            <a:ea typeface="+mn-ea"/>
            <a:cs typeface="+mn-cs"/>
          </a:endParaRPr>
        </a:p>
        <a:p>
          <a:pPr marL="0" indent="0"/>
          <a:r>
            <a:rPr lang="de-AT" sz="1100" b="1">
              <a:solidFill>
                <a:srgbClr val="00327A"/>
              </a:solidFill>
              <a:effectLst/>
              <a:latin typeface="+mn-lt"/>
              <a:ea typeface="+mn-ea"/>
              <a:cs typeface="+mn-cs"/>
            </a:rPr>
            <a:t>Tabellenblatt 4: Zuschuss</a:t>
          </a:r>
        </a:p>
        <a:p>
          <a:r>
            <a:rPr lang="de-AT" sz="1100" i="0">
              <a:solidFill>
                <a:srgbClr val="00327A"/>
              </a:solidFill>
              <a:effectLst/>
              <a:latin typeface="+mn-lt"/>
              <a:ea typeface="+mn-ea"/>
              <a:cs typeface="+mn-cs"/>
            </a:rPr>
            <a:t>Im</a:t>
          </a:r>
          <a:r>
            <a:rPr lang="de-AT" sz="1100" i="0" baseline="0">
              <a:solidFill>
                <a:srgbClr val="00327A"/>
              </a:solidFill>
              <a:effectLst/>
              <a:latin typeface="+mn-lt"/>
              <a:ea typeface="+mn-ea"/>
              <a:cs typeface="+mn-cs"/>
            </a:rPr>
            <a:t> letzten Schritt</a:t>
          </a:r>
          <a:r>
            <a:rPr lang="de-AT" sz="1100" i="0">
              <a:solidFill>
                <a:srgbClr val="00327A"/>
              </a:solidFill>
              <a:effectLst/>
              <a:latin typeface="+mn-lt"/>
              <a:ea typeface="+mn-ea"/>
              <a:cs typeface="+mn-cs"/>
            </a:rPr>
            <a:t> finden Sie die unverbindliche Berechnung Ihres Gesamtzuschusses.</a:t>
          </a:r>
        </a:p>
        <a:p>
          <a:r>
            <a:rPr lang="de-AT" sz="1100" i="0">
              <a:solidFill>
                <a:srgbClr val="00327A"/>
              </a:solidFill>
              <a:effectLst/>
              <a:latin typeface="+mn-lt"/>
              <a:ea typeface="+mn-ea"/>
              <a:cs typeface="+mn-cs"/>
            </a:rPr>
            <a:t> </a:t>
          </a:r>
        </a:p>
        <a:p>
          <a:pPr>
            <a:spcBef>
              <a:spcPts val="600"/>
            </a:spcBef>
          </a:pPr>
          <a:endParaRPr lang="de-AT" sz="1100">
            <a:solidFill>
              <a:srgbClr val="00327A"/>
            </a:solidFill>
          </a:endParaRPr>
        </a:p>
      </xdr:txBody>
    </xdr:sp>
    <xdr:clientData/>
  </xdr:twoCellAnchor>
  <xdr:oneCellAnchor>
    <xdr:from>
      <xdr:col>6</xdr:col>
      <xdr:colOff>466725</xdr:colOff>
      <xdr:row>2</xdr:row>
      <xdr:rowOff>9525</xdr:rowOff>
    </xdr:from>
    <xdr:ext cx="2306881" cy="545465"/>
    <xdr:pic>
      <xdr:nvPicPr>
        <xdr:cNvPr id="3" name="Grafik 2" descr="aws Logo">
          <a:extLst>
            <a:ext uri="{FF2B5EF4-FFF2-40B4-BE49-F238E27FC236}">
              <a16:creationId xmlns:a16="http://schemas.microsoft.com/office/drawing/2014/main" id="{A604894F-31C7-4F89-9E35-2D8BFD28B65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36820" y="388620"/>
          <a:ext cx="2306881" cy="545465"/>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19</xdr:col>
      <xdr:colOff>638736</xdr:colOff>
      <xdr:row>1</xdr:row>
      <xdr:rowOff>156883</xdr:rowOff>
    </xdr:from>
    <xdr:to>
      <xdr:col>22</xdr:col>
      <xdr:colOff>782172</xdr:colOff>
      <xdr:row>3</xdr:row>
      <xdr:rowOff>115608</xdr:rowOff>
    </xdr:to>
    <xdr:pic>
      <xdr:nvPicPr>
        <xdr:cNvPr id="4" name="Grafik 3" descr="aws Logo">
          <a:extLst>
            <a:ext uri="{FF2B5EF4-FFF2-40B4-BE49-F238E27FC236}">
              <a16:creationId xmlns:a16="http://schemas.microsoft.com/office/drawing/2014/main" id="{BDCEF57F-1FC7-42FC-BE3F-0F337322498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343530" y="347383"/>
          <a:ext cx="2322868" cy="5414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526676</xdr:colOff>
      <xdr:row>1</xdr:row>
      <xdr:rowOff>89647</xdr:rowOff>
    </xdr:from>
    <xdr:to>
      <xdr:col>18</xdr:col>
      <xdr:colOff>664397</xdr:colOff>
      <xdr:row>3</xdr:row>
      <xdr:rowOff>54722</xdr:rowOff>
    </xdr:to>
    <xdr:pic>
      <xdr:nvPicPr>
        <xdr:cNvPr id="3" name="Grafik 2" descr="aws Logo">
          <a:extLst>
            <a:ext uri="{FF2B5EF4-FFF2-40B4-BE49-F238E27FC236}">
              <a16:creationId xmlns:a16="http://schemas.microsoft.com/office/drawing/2014/main" id="{039525EA-9C4A-415D-A4C2-B58D1E7FC0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41705" y="280147"/>
          <a:ext cx="2322868" cy="54143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26670</xdr:colOff>
      <xdr:row>4</xdr:row>
      <xdr:rowOff>9525</xdr:rowOff>
    </xdr:from>
    <xdr:to>
      <xdr:col>10</xdr:col>
      <xdr:colOff>123825</xdr:colOff>
      <xdr:row>7</xdr:row>
      <xdr:rowOff>121920</xdr:rowOff>
    </xdr:to>
    <xdr:sp macro="" textlink="">
      <xdr:nvSpPr>
        <xdr:cNvPr id="2" name="Textfeld 1">
          <a:extLst>
            <a:ext uri="{FF2B5EF4-FFF2-40B4-BE49-F238E27FC236}">
              <a16:creationId xmlns:a16="http://schemas.microsoft.com/office/drawing/2014/main" id="{2A8B0911-691B-4F85-B2E3-31BC4074CBBB}"/>
            </a:ext>
          </a:extLst>
        </xdr:cNvPr>
        <xdr:cNvSpPr txBox="1"/>
      </xdr:nvSpPr>
      <xdr:spPr>
        <a:xfrm>
          <a:off x="483870" y="1209675"/>
          <a:ext cx="10841355" cy="798195"/>
        </a:xfrm>
        <a:prstGeom prst="rect">
          <a:avLst/>
        </a:prstGeom>
        <a:solidFill>
          <a:srgbClr val="D9E1F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AT" sz="1100">
              <a:solidFill>
                <a:srgbClr val="002060"/>
              </a:solidFill>
              <a:latin typeface="+mn-lt"/>
              <a:cs typeface="Arial" panose="020B0604020202020204" pitchFamily="34" charset="0"/>
            </a:rPr>
            <a:t>Diese Berechnungshilfe dient zur Berechnung der förderungsfähigen Treibstoffkosten. </a:t>
          </a:r>
          <a:br>
            <a:rPr lang="de-AT" sz="1100">
              <a:solidFill>
                <a:srgbClr val="002060"/>
              </a:solidFill>
              <a:latin typeface="+mn-lt"/>
              <a:cs typeface="Arial" panose="020B0604020202020204" pitchFamily="34" charset="0"/>
            </a:rPr>
          </a:br>
          <a:r>
            <a:rPr lang="de-AT" sz="1100">
              <a:solidFill>
                <a:srgbClr val="002060"/>
              </a:solidFill>
              <a:latin typeface="+mn-lt"/>
              <a:cs typeface="Arial" panose="020B0604020202020204" pitchFamily="34" charset="0"/>
            </a:rPr>
            <a:t>Hierbei sind sämtliche Rechnungen für den förderungsfähigen Zeitraum in die Tabelle einzutragen.</a:t>
          </a:r>
        </a:p>
        <a:p>
          <a:r>
            <a:rPr lang="de-AT" sz="1100">
              <a:solidFill>
                <a:srgbClr val="002060"/>
              </a:solidFill>
              <a:latin typeface="+mn-lt"/>
              <a:cs typeface="Arial" panose="020B0604020202020204" pitchFamily="34" charset="0"/>
            </a:rPr>
            <a:t>Es sind alle Felder,</a:t>
          </a:r>
          <a:r>
            <a:rPr lang="de-AT" sz="1100" baseline="0">
              <a:solidFill>
                <a:srgbClr val="002060"/>
              </a:solidFill>
              <a:latin typeface="+mn-lt"/>
              <a:cs typeface="Arial" panose="020B0604020202020204" pitchFamily="34" charset="0"/>
            </a:rPr>
            <a:t> </a:t>
          </a:r>
          <a:r>
            <a:rPr lang="de-AT" sz="1100">
              <a:solidFill>
                <a:srgbClr val="002060"/>
              </a:solidFill>
              <a:latin typeface="+mn-lt"/>
              <a:cs typeface="Arial" panose="020B0604020202020204" pitchFamily="34" charset="0"/>
            </a:rPr>
            <a:t>die benötigt werden, auszufüllen</a:t>
          </a:r>
          <a:r>
            <a:rPr lang="de-AT" sz="1100" baseline="0">
              <a:solidFill>
                <a:srgbClr val="002060"/>
              </a:solidFill>
              <a:latin typeface="+mn-lt"/>
              <a:cs typeface="Arial" panose="020B0604020202020204" pitchFamily="34" charset="0"/>
            </a:rPr>
            <a:t>. Wenn es sich um eine Position handelt, die nicht vorsteuerabzugsberechtigt ist, dann ist der Wert der entsprechenden Spalte auf "Nein" zu ändern. Die eingegebenen Daten werden automatisch in das Übersichtsblatt übernommen und der förderungsfähige Preis ermittelt. </a:t>
          </a:r>
          <a:endParaRPr lang="de-AT" sz="1100" b="0" i="0" u="none">
            <a:solidFill>
              <a:srgbClr val="002060"/>
            </a:solidFill>
            <a:effectLst/>
            <a:latin typeface="+mn-lt"/>
            <a:ea typeface="+mn-ea"/>
            <a:cs typeface="Arial" panose="020B0604020202020204" pitchFamily="34" charset="0"/>
          </a:endParaRPr>
        </a:p>
      </xdr:txBody>
    </xdr:sp>
    <xdr:clientData/>
  </xdr:twoCellAnchor>
  <xdr:twoCellAnchor editAs="oneCell">
    <xdr:from>
      <xdr:col>12</xdr:col>
      <xdr:colOff>9525</xdr:colOff>
      <xdr:row>0</xdr:row>
      <xdr:rowOff>180975</xdr:rowOff>
    </xdr:from>
    <xdr:to>
      <xdr:col>14</xdr:col>
      <xdr:colOff>758207</xdr:colOff>
      <xdr:row>1</xdr:row>
      <xdr:rowOff>376283</xdr:rowOff>
    </xdr:to>
    <xdr:pic>
      <xdr:nvPicPr>
        <xdr:cNvPr id="3" name="Grafik 2" descr="aws Logo">
          <a:extLst>
            <a:ext uri="{FF2B5EF4-FFF2-40B4-BE49-F238E27FC236}">
              <a16:creationId xmlns:a16="http://schemas.microsoft.com/office/drawing/2014/main" id="{3F57FBBF-EDEC-4A7A-AB2A-876BB6C5020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649200" y="180975"/>
          <a:ext cx="2358407" cy="5420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28</xdr:row>
      <xdr:rowOff>16934</xdr:rowOff>
    </xdr:from>
    <xdr:to>
      <xdr:col>3</xdr:col>
      <xdr:colOff>30480</xdr:colOff>
      <xdr:row>37</xdr:row>
      <xdr:rowOff>10033</xdr:rowOff>
    </xdr:to>
    <xdr:sp macro="" textlink="">
      <xdr:nvSpPr>
        <xdr:cNvPr id="3" name="Textfeld 2">
          <a:extLst>
            <a:ext uri="{FF2B5EF4-FFF2-40B4-BE49-F238E27FC236}">
              <a16:creationId xmlns:a16="http://schemas.microsoft.com/office/drawing/2014/main" id="{5CE0642B-6A57-4FD1-BE3F-9DA89A2ABAA1}"/>
            </a:ext>
          </a:extLst>
        </xdr:cNvPr>
        <xdr:cNvSpPr txBox="1"/>
      </xdr:nvSpPr>
      <xdr:spPr>
        <a:xfrm>
          <a:off x="0" y="5240867"/>
          <a:ext cx="6092613" cy="1821899"/>
        </a:xfrm>
        <a:prstGeom prst="rect">
          <a:avLst/>
        </a:prstGeom>
        <a:solidFill>
          <a:srgbClr val="D9E1F2"/>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72000" algn="l">
            <a:lnSpc>
              <a:spcPts val="1600"/>
            </a:lnSpc>
            <a:spcBef>
              <a:spcPts val="600"/>
            </a:spcBef>
            <a:spcAft>
              <a:spcPts val="600"/>
            </a:spcAft>
          </a:pPr>
          <a:r>
            <a:rPr lang="de-AT" sz="1100" b="0">
              <a:solidFill>
                <a:srgbClr val="002060"/>
              </a:solidFill>
              <a:latin typeface="Calibri" panose="020F0502020204030204" pitchFamily="34" charset="0"/>
              <a:cs typeface="Calibri" panose="020F0502020204030204" pitchFamily="34" charset="0"/>
            </a:rPr>
            <a:t>Für die Berechnung des durchschnittlichen Nettopreises (des förderungsfähigen Zeitraumes) wird aus den verrechneten Nettopreisen für Benzin und Diesel ein gewichteter Durchschnitt, anhand des Verbrauchs, gebildet. Unter Förderungsfähiger Preis ist der Preis pro Mengeneinheit exklusive Steuern (z.B. Umsatzsteuer, Mineralölsteuer) zu verstehen, jedoch inklusive einer gemäß § 12 UStG nicht abzugsfähigen Vorsteuer, die sich auf den Nettopreis bezieht. </a:t>
          </a:r>
          <a:r>
            <a:rPr lang="de-AT" sz="1100" b="0">
              <a:solidFill>
                <a:srgbClr val="002060"/>
              </a:solidFill>
              <a:latin typeface="Calibri" panose="020F0502020204030204" pitchFamily="34" charset="0"/>
              <a:ea typeface="+mn-ea"/>
              <a:cs typeface="Calibri" panose="020F0502020204030204" pitchFamily="34" charset="0"/>
            </a:rPr>
            <a:t>Bei einem gemischten Fuhrpark im Betrieb ist ein gewichteter Durchschnitt zwischen Preisen der vorsteuerabzugsberechtigten Fahrzeuge und der nicht-vorsteuerabzugsberechtigten Fahrzeuge förderungsfähig.</a:t>
          </a:r>
        </a:p>
      </xdr:txBody>
    </xdr:sp>
    <xdr:clientData/>
  </xdr:twoCellAnchor>
  <xdr:twoCellAnchor editAs="oneCell">
    <xdr:from>
      <xdr:col>15</xdr:col>
      <xdr:colOff>11430</xdr:colOff>
      <xdr:row>0</xdr:row>
      <xdr:rowOff>77433</xdr:rowOff>
    </xdr:from>
    <xdr:to>
      <xdr:col>17</xdr:col>
      <xdr:colOff>784876</xdr:colOff>
      <xdr:row>2</xdr:row>
      <xdr:rowOff>40331</xdr:rowOff>
    </xdr:to>
    <xdr:pic>
      <xdr:nvPicPr>
        <xdr:cNvPr id="4" name="Grafik 3" descr="aws Logo">
          <a:extLst>
            <a:ext uri="{FF2B5EF4-FFF2-40B4-BE49-F238E27FC236}">
              <a16:creationId xmlns:a16="http://schemas.microsoft.com/office/drawing/2014/main" id="{0A1CD073-B516-4F9C-ABEE-898449FC4DF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50490" y="77433"/>
          <a:ext cx="2358407" cy="5420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20</xdr:col>
      <xdr:colOff>705970</xdr:colOff>
      <xdr:row>1</xdr:row>
      <xdr:rowOff>33618</xdr:rowOff>
    </xdr:from>
    <xdr:to>
      <xdr:col>23</xdr:col>
      <xdr:colOff>742837</xdr:colOff>
      <xdr:row>3</xdr:row>
      <xdr:rowOff>3549</xdr:rowOff>
    </xdr:to>
    <xdr:pic>
      <xdr:nvPicPr>
        <xdr:cNvPr id="3" name="Grafik 2" descr="aws Logo">
          <a:extLst>
            <a:ext uri="{FF2B5EF4-FFF2-40B4-BE49-F238E27FC236}">
              <a16:creationId xmlns:a16="http://schemas.microsoft.com/office/drawing/2014/main" id="{47C28A42-A2C2-4B04-9190-EEE6FCCE83A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04558" y="224118"/>
          <a:ext cx="2322868" cy="54143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wsg.sharepoint.com/sites/team_energiekostenzuschuss/Freigegebene%20Dokumente/General/Berechnungsexcels%20f&#252;r%20F&#214;MA/Release%20Versionen/Berechnungshilfe_Basisstufe_v1.4%20(ohne%20Makr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 Strom und Erdgas 2021"/>
      <sheetName val="2 - Strom und Erdgas 2022"/>
      <sheetName val="3 - Treibstoff und Zuschuss"/>
      <sheetName val="Import"/>
      <sheetName val="Zählpunkte Schritt 1"/>
      <sheetName val="Zählpunkte Schritt 2"/>
      <sheetName val="Liste"/>
    </sheetNames>
    <sheetDataSet>
      <sheetData sheetId="0"/>
      <sheetData sheetId="1"/>
      <sheetData sheetId="2"/>
      <sheetData sheetId="3"/>
      <sheetData sheetId="4"/>
      <sheetData sheetId="5"/>
      <sheetData sheetId="6">
        <row r="1">
          <cell r="A1" t="str">
            <v>Strom</v>
          </cell>
          <cell r="B1" t="str">
            <v>Nein</v>
          </cell>
        </row>
        <row r="2">
          <cell r="A2" t="str">
            <v>Erdgas</v>
          </cell>
          <cell r="B2" t="str">
            <v>Ja</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blImportFields" displayName="tblImportFields" ref="A1:B13" totalsRowShown="0" dataDxfId="5">
  <autoFilter ref="A1:B13" xr:uid="{00000000-0009-0000-0100-000007000000}"/>
  <tableColumns count="2">
    <tableColumn id="1" xr3:uid="{00000000-0010-0000-0000-000001000000}" name="Field" dataDxfId="4"/>
    <tableColumn id="2" xr3:uid="{00000000-0010-0000-0000-000002000000}" name="Value" dataDxfId="3"/>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1000000}" name="tblValidation" displayName="tblValidation" ref="D1:E4" totalsRowShown="0" dataDxfId="2">
  <autoFilter ref="D1:E4" xr:uid="{00000000-0009-0000-0100-000008000000}"/>
  <tableColumns count="2">
    <tableColumn id="1" xr3:uid="{00000000-0010-0000-0100-000001000000}" name="Validation" dataDxfId="1"/>
    <tableColumn id="2" xr3:uid="{00000000-0010-0000-0100-000002000000}" name="Value" dataDxfId="0"/>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
  <sheetViews>
    <sheetView showGridLines="0" tabSelected="1" workbookViewId="0"/>
  </sheetViews>
  <sheetFormatPr baseColWidth="10" defaultRowHeight="15" x14ac:dyDescent="0.25"/>
  <sheetData/>
  <sheetProtection algorithmName="SHA-512" hashValue="0i+haZSb7ddxC2yWkapuWJitR3UWV12b6TvyZRaYIpmjh0NbaQjqrO44/ioDRuFSd50/6Qole0CdUjmicHxz6g==" saltValue="16oULO1PCd5JRAeW/7lUew==" spinCount="100000" sheet="1" objects="1" scenarios="1"/>
  <pageMargins left="0.7" right="0.7" top="0.78740157499999996" bottom="0.78740157499999996"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dimension ref="A1:AD124"/>
  <sheetViews>
    <sheetView showGridLines="0" zoomScale="90" zoomScaleNormal="90" zoomScaleSheetLayoutView="40" workbookViewId="0">
      <selection activeCell="B1" sqref="B1"/>
    </sheetView>
  </sheetViews>
  <sheetFormatPr baseColWidth="10" defaultColWidth="10.7109375" defaultRowHeight="15" x14ac:dyDescent="0.25"/>
  <cols>
    <col min="1" max="1" width="2.42578125" style="37" customWidth="1"/>
    <col min="2" max="2" width="38.7109375" style="49" customWidth="1"/>
    <col min="3" max="3" width="10.7109375" style="49"/>
    <col min="4" max="4" width="5.28515625" style="49" customWidth="1"/>
    <col min="5" max="5" width="3.28515625" style="49" customWidth="1"/>
    <col min="6" max="6" width="2.42578125" style="49" customWidth="1"/>
    <col min="7" max="7" width="2.7109375" style="49" customWidth="1"/>
    <col min="8" max="8" width="29.28515625" style="49" customWidth="1"/>
    <col min="9" max="9" width="10.7109375" style="49"/>
    <col min="10" max="10" width="12.5703125" style="49" bestFit="1" customWidth="1"/>
    <col min="11" max="22" width="10.7109375" style="49"/>
    <col min="23" max="23" width="12" style="49" customWidth="1"/>
    <col min="24" max="30" width="10.7109375" style="38"/>
    <col min="31" max="16384" width="10.7109375" style="49"/>
  </cols>
  <sheetData>
    <row r="1" spans="2:30" s="37" customFormat="1" x14ac:dyDescent="0.25">
      <c r="X1" s="38"/>
      <c r="Y1" s="38"/>
      <c r="Z1" s="38"/>
      <c r="AA1" s="38"/>
      <c r="AB1" s="38"/>
      <c r="AC1" s="38"/>
      <c r="AD1" s="38"/>
    </row>
    <row r="2" spans="2:30" s="37" customFormat="1" ht="27" x14ac:dyDescent="0.5">
      <c r="B2" s="39" t="s">
        <v>0</v>
      </c>
      <c r="X2" s="38"/>
      <c r="Y2" s="38"/>
      <c r="Z2" s="38"/>
      <c r="AA2" s="38"/>
      <c r="AB2" s="38"/>
      <c r="AC2" s="38"/>
      <c r="AD2" s="38"/>
    </row>
    <row r="3" spans="2:30" s="37" customFormat="1" ht="18.75" x14ac:dyDescent="0.3">
      <c r="B3" s="40" t="s">
        <v>1</v>
      </c>
      <c r="X3" s="38"/>
      <c r="Y3" s="38"/>
      <c r="Z3" s="38"/>
      <c r="AA3" s="38"/>
      <c r="AB3" s="38"/>
      <c r="AC3" s="38"/>
      <c r="AD3" s="38"/>
    </row>
    <row r="4" spans="2:30" s="37" customFormat="1" x14ac:dyDescent="0.25">
      <c r="B4" s="41"/>
      <c r="C4" s="89"/>
      <c r="X4" s="38"/>
      <c r="Y4" s="38"/>
      <c r="Z4" s="38"/>
      <c r="AA4" s="38"/>
      <c r="AB4" s="38"/>
      <c r="AC4" s="38"/>
      <c r="AD4" s="38"/>
    </row>
    <row r="5" spans="2:30" s="37" customFormat="1" ht="15.75" thickBot="1" x14ac:dyDescent="0.3">
      <c r="B5" s="41"/>
      <c r="X5" s="38"/>
      <c r="Y5" s="38"/>
      <c r="Z5" s="38"/>
      <c r="AA5" s="38"/>
      <c r="AB5" s="38"/>
      <c r="AC5" s="38"/>
      <c r="AD5" s="38"/>
    </row>
    <row r="6" spans="2:30" s="37" customFormat="1" ht="15.75" thickBot="1" x14ac:dyDescent="0.3">
      <c r="B6" s="42" t="s">
        <v>3</v>
      </c>
      <c r="H6" s="122"/>
      <c r="I6" s="43"/>
      <c r="J6" s="43"/>
      <c r="K6" s="43"/>
      <c r="X6" s="38"/>
      <c r="Y6" s="38"/>
      <c r="Z6" s="38"/>
      <c r="AA6" s="38"/>
      <c r="AB6" s="38"/>
      <c r="AC6" s="38"/>
      <c r="AD6" s="38"/>
    </row>
    <row r="7" spans="2:30" s="37" customFormat="1" x14ac:dyDescent="0.25">
      <c r="B7" s="42"/>
      <c r="H7" s="44"/>
      <c r="I7" s="43"/>
      <c r="J7" s="43"/>
      <c r="K7" s="43"/>
      <c r="X7" s="38"/>
      <c r="Y7" s="38"/>
      <c r="Z7" s="38"/>
      <c r="AA7" s="38"/>
      <c r="AB7" s="38"/>
      <c r="AC7" s="38"/>
      <c r="AD7" s="38"/>
    </row>
    <row r="8" spans="2:30" s="37" customFormat="1" ht="15.75" thickBot="1" x14ac:dyDescent="0.3">
      <c r="B8" s="45"/>
      <c r="C8" s="46"/>
      <c r="D8" s="46"/>
      <c r="E8" s="46"/>
      <c r="F8" s="46"/>
      <c r="G8" s="46"/>
      <c r="H8" s="46"/>
      <c r="I8" s="46"/>
      <c r="J8" s="46"/>
      <c r="K8" s="46"/>
      <c r="L8" s="46"/>
      <c r="M8" s="46"/>
      <c r="N8" s="46"/>
      <c r="O8" s="46"/>
      <c r="P8" s="46"/>
      <c r="Q8" s="46"/>
      <c r="R8" s="46"/>
      <c r="S8" s="46"/>
      <c r="T8" s="46"/>
      <c r="U8" s="46"/>
      <c r="V8" s="46"/>
      <c r="W8" s="46"/>
      <c r="X8" s="46"/>
      <c r="Y8" s="46"/>
      <c r="Z8" s="46"/>
      <c r="AA8" s="46"/>
      <c r="AB8" s="38"/>
      <c r="AC8" s="38"/>
      <c r="AD8" s="38"/>
    </row>
    <row r="9" spans="2:30" ht="16.5" thickBot="1" x14ac:dyDescent="0.35">
      <c r="B9" s="47" t="s">
        <v>4</v>
      </c>
      <c r="C9" s="47"/>
      <c r="D9" s="47"/>
      <c r="E9" s="149"/>
      <c r="F9" s="150"/>
      <c r="G9" s="150"/>
      <c r="H9" s="151"/>
      <c r="I9" s="48" t="s">
        <v>5</v>
      </c>
      <c r="J9" s="47" t="s">
        <v>6</v>
      </c>
      <c r="K9" s="47"/>
      <c r="L9" s="47"/>
      <c r="M9" s="47"/>
      <c r="N9" s="47"/>
      <c r="O9" s="47"/>
      <c r="P9" s="47"/>
      <c r="Q9" s="47"/>
      <c r="R9" s="47"/>
      <c r="S9" s="47"/>
      <c r="T9" s="47"/>
      <c r="U9" s="47"/>
      <c r="V9" s="47"/>
      <c r="W9" s="47"/>
      <c r="X9" s="47"/>
      <c r="Y9" s="47"/>
      <c r="Z9" s="47"/>
      <c r="AA9" s="47"/>
    </row>
    <row r="10" spans="2:30" ht="15.75" x14ac:dyDescent="0.3">
      <c r="B10" s="47"/>
      <c r="C10" s="47"/>
      <c r="D10" s="47"/>
      <c r="E10" s="50"/>
      <c r="F10" s="51"/>
      <c r="G10" s="51"/>
      <c r="H10" s="51"/>
      <c r="I10" s="48"/>
      <c r="J10" s="47"/>
      <c r="K10" s="47"/>
      <c r="L10" s="47"/>
      <c r="M10" s="47"/>
      <c r="N10" s="47"/>
      <c r="O10" s="47"/>
      <c r="P10" s="47"/>
      <c r="Q10" s="47"/>
      <c r="R10" s="47"/>
      <c r="S10" s="47"/>
      <c r="T10" s="47"/>
      <c r="U10" s="47"/>
      <c r="V10" s="47"/>
      <c r="W10" s="47"/>
      <c r="X10" s="47"/>
      <c r="Y10" s="47"/>
      <c r="Z10" s="47"/>
      <c r="AA10" s="47"/>
    </row>
    <row r="11" spans="2:30" ht="15.75" x14ac:dyDescent="0.3">
      <c r="B11" s="52"/>
      <c r="C11" s="52"/>
      <c r="D11" s="52"/>
      <c r="E11" s="53"/>
      <c r="F11" s="54"/>
      <c r="G11" s="54"/>
      <c r="H11" s="54"/>
      <c r="I11" s="55"/>
      <c r="J11" s="52"/>
      <c r="K11" s="52"/>
      <c r="L11" s="52"/>
      <c r="M11" s="52"/>
      <c r="N11" s="52"/>
      <c r="O11" s="52"/>
      <c r="P11" s="52"/>
      <c r="Q11" s="52"/>
      <c r="R11" s="52"/>
      <c r="S11" s="52"/>
      <c r="T11" s="52"/>
      <c r="U11" s="52"/>
      <c r="V11" s="52"/>
      <c r="W11" s="52"/>
      <c r="X11" s="52"/>
      <c r="Y11" s="52"/>
      <c r="Z11" s="52"/>
      <c r="AA11" s="52"/>
    </row>
    <row r="12" spans="2:30" ht="18.75" x14ac:dyDescent="0.4">
      <c r="B12" s="56" t="s">
        <v>7</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row>
    <row r="13" spans="2:30" x14ac:dyDescent="0.25">
      <c r="B13" s="47"/>
      <c r="C13" s="47"/>
      <c r="D13" s="47"/>
      <c r="E13" s="47"/>
      <c r="F13" s="47"/>
      <c r="G13" s="47"/>
      <c r="H13" s="47"/>
      <c r="I13" s="47"/>
      <c r="J13" s="47"/>
      <c r="K13" s="47"/>
      <c r="L13" s="47"/>
      <c r="M13" s="47"/>
      <c r="N13" s="47"/>
      <c r="O13" s="47"/>
      <c r="P13" s="47"/>
      <c r="Q13" s="47"/>
      <c r="R13" s="47"/>
      <c r="S13" s="47"/>
      <c r="T13" s="47"/>
      <c r="U13" s="47"/>
      <c r="V13" s="47"/>
      <c r="W13" s="47"/>
      <c r="X13" s="47"/>
      <c r="Y13" s="47"/>
      <c r="Z13" s="47"/>
      <c r="AA13" s="47"/>
    </row>
    <row r="14" spans="2:30" x14ac:dyDescent="0.25">
      <c r="B14" s="47" t="s">
        <v>8</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row>
    <row r="15" spans="2:30" x14ac:dyDescent="0.25">
      <c r="B15" s="47" t="s">
        <v>9</v>
      </c>
      <c r="C15" s="47"/>
      <c r="D15" s="47"/>
      <c r="E15" s="47"/>
      <c r="F15" s="47"/>
      <c r="G15" s="47"/>
      <c r="H15" s="47"/>
      <c r="I15" s="47"/>
      <c r="J15" s="47"/>
      <c r="K15" s="47"/>
      <c r="L15" s="47"/>
      <c r="M15" s="47"/>
      <c r="N15" s="47"/>
      <c r="O15" s="47"/>
      <c r="P15" s="47"/>
      <c r="Q15" s="47"/>
      <c r="R15" s="47"/>
      <c r="S15" s="47"/>
      <c r="T15" s="47"/>
      <c r="U15" s="47"/>
      <c r="V15" s="47"/>
      <c r="W15" s="47"/>
      <c r="X15" s="47"/>
      <c r="Y15" s="47"/>
      <c r="Z15" s="47"/>
      <c r="AA15" s="47"/>
    </row>
    <row r="16" spans="2:30" ht="15.75" thickBot="1" x14ac:dyDescent="0.3">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row>
    <row r="17" spans="2:27" ht="15.75" x14ac:dyDescent="0.3">
      <c r="B17" s="47"/>
      <c r="C17" s="47"/>
      <c r="D17" s="47"/>
      <c r="E17" s="47"/>
      <c r="F17" s="47"/>
      <c r="G17" s="47"/>
      <c r="H17" s="60"/>
      <c r="I17" s="60"/>
      <c r="J17" s="48"/>
      <c r="K17" s="47"/>
      <c r="L17" s="47"/>
      <c r="M17" s="47"/>
      <c r="N17" s="47"/>
      <c r="O17" s="47"/>
      <c r="P17" s="47"/>
      <c r="Q17" s="47"/>
      <c r="R17" s="47"/>
      <c r="S17" s="47"/>
      <c r="T17" s="47"/>
      <c r="U17" s="47"/>
      <c r="V17" s="47"/>
      <c r="W17" s="47"/>
      <c r="X17" s="91"/>
      <c r="Y17" s="47"/>
      <c r="Z17" s="47"/>
      <c r="AA17" s="47"/>
    </row>
    <row r="18" spans="2:27" ht="18.75" x14ac:dyDescent="0.4">
      <c r="B18" s="56" t="s">
        <v>21</v>
      </c>
      <c r="C18" s="47"/>
      <c r="D18" s="47"/>
      <c r="E18" s="47"/>
      <c r="F18" s="47"/>
      <c r="G18" s="47"/>
      <c r="H18" s="60"/>
      <c r="I18" s="60"/>
      <c r="J18" s="48"/>
      <c r="K18" s="47"/>
      <c r="L18" s="47"/>
      <c r="M18" s="47"/>
      <c r="N18" s="47"/>
      <c r="O18" s="47"/>
      <c r="P18" s="47"/>
      <c r="Q18" s="47"/>
      <c r="R18" s="47"/>
      <c r="S18" s="47"/>
      <c r="T18" s="47"/>
      <c r="U18" s="47"/>
      <c r="V18" s="47"/>
      <c r="W18" s="47"/>
      <c r="X18" s="91"/>
      <c r="Y18" s="47"/>
      <c r="Z18" s="47"/>
      <c r="AA18" s="47"/>
    </row>
    <row r="19" spans="2:27" ht="15.75" x14ac:dyDescent="0.3">
      <c r="B19" s="47" t="s">
        <v>22</v>
      </c>
      <c r="C19" s="47"/>
      <c r="D19" s="47"/>
      <c r="E19" s="47"/>
      <c r="F19" s="47"/>
      <c r="G19" s="47"/>
      <c r="H19" s="61">
        <f>SUMIFS(H:H,B:B,"Nettorechnungsbetrag (Strom)")</f>
        <v>0</v>
      </c>
      <c r="I19" s="62" t="s">
        <v>18</v>
      </c>
      <c r="J19" s="48"/>
      <c r="K19" s="47"/>
      <c r="L19" s="47"/>
      <c r="M19" s="47"/>
      <c r="N19" s="47"/>
      <c r="O19" s="47"/>
      <c r="P19" s="47"/>
      <c r="Q19" s="47"/>
      <c r="R19" s="47"/>
      <c r="S19" s="47"/>
      <c r="T19" s="47"/>
      <c r="U19" s="47"/>
      <c r="V19" s="47"/>
      <c r="W19" s="47"/>
      <c r="X19" s="91"/>
      <c r="Y19" s="47"/>
      <c r="Z19" s="47"/>
      <c r="AA19" s="47"/>
    </row>
    <row r="20" spans="2:27" ht="15.75" x14ac:dyDescent="0.3">
      <c r="B20" s="47" t="s">
        <v>23</v>
      </c>
      <c r="C20" s="47"/>
      <c r="D20" s="47"/>
      <c r="E20" s="47"/>
      <c r="F20" s="47"/>
      <c r="G20" s="47"/>
      <c r="H20" s="61">
        <f>SUMIFS(H:H,B:B,"Stromverbrauch in kWh*")</f>
        <v>0</v>
      </c>
      <c r="I20" s="62" t="s">
        <v>19</v>
      </c>
      <c r="J20" s="47"/>
      <c r="K20" s="47"/>
      <c r="L20" s="47"/>
      <c r="M20" s="47"/>
      <c r="N20" s="47"/>
      <c r="O20" s="47"/>
      <c r="P20" s="47"/>
      <c r="Q20" s="47"/>
      <c r="R20" s="47"/>
      <c r="S20" s="47"/>
      <c r="T20" s="47"/>
      <c r="U20" s="47"/>
      <c r="V20" s="47"/>
      <c r="W20" s="47"/>
      <c r="X20" s="91"/>
      <c r="Y20" s="47"/>
      <c r="Z20" s="47"/>
      <c r="AA20" s="47"/>
    </row>
    <row r="21" spans="2:27" ht="15.75" x14ac:dyDescent="0.3">
      <c r="B21" s="47" t="s">
        <v>24</v>
      </c>
      <c r="C21" s="47"/>
      <c r="D21" s="47"/>
      <c r="E21" s="47"/>
      <c r="F21" s="47"/>
      <c r="G21" s="47"/>
      <c r="H21" s="63">
        <f>IFERROR(H19/H20,0)</f>
        <v>0</v>
      </c>
      <c r="I21" s="62" t="s">
        <v>18</v>
      </c>
      <c r="J21" s="47"/>
      <c r="K21" s="47"/>
      <c r="L21" s="47"/>
      <c r="M21" s="47"/>
      <c r="N21" s="47"/>
      <c r="O21" s="47"/>
      <c r="P21" s="47"/>
      <c r="Q21" s="47"/>
      <c r="R21" s="47"/>
      <c r="S21" s="47"/>
      <c r="T21" s="47"/>
      <c r="U21" s="47"/>
      <c r="V21" s="47"/>
      <c r="W21" s="47"/>
      <c r="X21" s="91"/>
      <c r="Y21" s="47"/>
      <c r="Z21" s="47"/>
      <c r="AA21" s="47"/>
    </row>
    <row r="22" spans="2:27" ht="15.75" x14ac:dyDescent="0.3">
      <c r="B22" s="47"/>
      <c r="C22" s="47"/>
      <c r="D22" s="47"/>
      <c r="E22" s="47"/>
      <c r="F22" s="47"/>
      <c r="G22" s="47"/>
      <c r="H22" s="61"/>
      <c r="I22" s="62"/>
      <c r="J22" s="47"/>
      <c r="K22" s="47"/>
      <c r="L22" s="47"/>
      <c r="M22" s="47"/>
      <c r="N22" s="47"/>
      <c r="O22" s="47"/>
      <c r="P22" s="47"/>
      <c r="Q22" s="47"/>
      <c r="R22" s="47"/>
      <c r="S22" s="47"/>
      <c r="T22" s="47"/>
      <c r="U22" s="47"/>
      <c r="V22" s="47"/>
      <c r="W22" s="47"/>
      <c r="X22" s="91"/>
      <c r="Y22" s="47"/>
      <c r="Z22" s="47"/>
      <c r="AA22" s="47"/>
    </row>
    <row r="23" spans="2:27" ht="18.75" x14ac:dyDescent="0.4">
      <c r="B23" s="56" t="s">
        <v>25</v>
      </c>
      <c r="C23" s="47"/>
      <c r="D23" s="47"/>
      <c r="E23" s="47"/>
      <c r="F23" s="47"/>
      <c r="G23" s="47"/>
      <c r="H23" s="61"/>
      <c r="I23" s="62"/>
      <c r="J23" s="47"/>
      <c r="K23" s="47"/>
      <c r="L23" s="47"/>
      <c r="M23" s="47"/>
      <c r="N23" s="47"/>
      <c r="O23" s="47"/>
      <c r="P23" s="47"/>
      <c r="Q23" s="47"/>
      <c r="R23" s="47"/>
      <c r="S23" s="47"/>
      <c r="T23" s="47"/>
      <c r="U23" s="47"/>
      <c r="V23" s="47"/>
      <c r="W23" s="47"/>
      <c r="X23" s="91"/>
      <c r="Y23" s="47"/>
      <c r="Z23" s="47"/>
      <c r="AA23" s="47"/>
    </row>
    <row r="24" spans="2:27" ht="15.75" x14ac:dyDescent="0.3">
      <c r="B24" s="47" t="s">
        <v>22</v>
      </c>
      <c r="C24" s="47"/>
      <c r="D24" s="47"/>
      <c r="E24" s="47"/>
      <c r="F24" s="47"/>
      <c r="G24" s="47"/>
      <c r="H24" s="61">
        <f>SUMIFS(H:H,B:B,"Nettorechnungsbetrag (Erdgas)")</f>
        <v>0</v>
      </c>
      <c r="I24" s="62" t="s">
        <v>18</v>
      </c>
      <c r="J24" s="48"/>
      <c r="K24" s="47"/>
      <c r="L24" s="47"/>
      <c r="M24" s="47"/>
      <c r="N24" s="47"/>
      <c r="O24" s="47"/>
      <c r="P24" s="47"/>
      <c r="Q24" s="47"/>
      <c r="R24" s="47"/>
      <c r="S24" s="47"/>
      <c r="T24" s="47"/>
      <c r="U24" s="47"/>
      <c r="V24" s="47"/>
      <c r="W24" s="47"/>
      <c r="X24" s="91"/>
      <c r="Y24" s="47"/>
      <c r="Z24" s="47"/>
      <c r="AA24" s="47"/>
    </row>
    <row r="25" spans="2:27" ht="15.75" x14ac:dyDescent="0.3">
      <c r="B25" s="47" t="s">
        <v>26</v>
      </c>
      <c r="C25" s="47"/>
      <c r="D25" s="47"/>
      <c r="E25" s="47"/>
      <c r="F25" s="47"/>
      <c r="G25" s="47"/>
      <c r="H25" s="61">
        <f>SUMIFS(H:H,B:B,"Erdgasverbrauch in kWh*")</f>
        <v>0</v>
      </c>
      <c r="I25" s="62" t="s">
        <v>19</v>
      </c>
      <c r="J25" s="47"/>
      <c r="K25" s="47"/>
      <c r="L25" s="47"/>
      <c r="M25" s="47"/>
      <c r="N25" s="47"/>
      <c r="O25" s="47"/>
      <c r="P25" s="47"/>
      <c r="Q25" s="47"/>
      <c r="R25" s="47"/>
      <c r="S25" s="47"/>
      <c r="T25" s="47"/>
      <c r="U25" s="47"/>
      <c r="V25" s="47"/>
      <c r="W25" s="47"/>
      <c r="X25" s="91"/>
      <c r="Y25" s="47"/>
      <c r="Z25" s="47"/>
      <c r="AA25" s="47"/>
    </row>
    <row r="26" spans="2:27" ht="15.75" x14ac:dyDescent="0.3">
      <c r="B26" s="47" t="s">
        <v>24</v>
      </c>
      <c r="C26" s="47"/>
      <c r="D26" s="47"/>
      <c r="E26" s="47"/>
      <c r="F26" s="47"/>
      <c r="G26" s="47"/>
      <c r="H26" s="63">
        <f>IFERROR(H24/H25,0)</f>
        <v>0</v>
      </c>
      <c r="I26" s="62" t="s">
        <v>18</v>
      </c>
      <c r="J26" s="47"/>
      <c r="K26" s="47"/>
      <c r="L26" s="47"/>
      <c r="M26" s="47"/>
      <c r="N26" s="47"/>
      <c r="O26" s="47"/>
      <c r="P26" s="47"/>
      <c r="Q26" s="47"/>
      <c r="R26" s="47"/>
      <c r="S26" s="47"/>
      <c r="T26" s="47"/>
      <c r="U26" s="47"/>
      <c r="V26" s="47"/>
      <c r="W26" s="47"/>
      <c r="X26" s="47"/>
      <c r="Y26" s="47"/>
      <c r="Z26" s="47"/>
      <c r="AA26" s="47"/>
    </row>
    <row r="27" spans="2:27" x14ac:dyDescent="0.25">
      <c r="B27" s="47"/>
      <c r="C27" s="47"/>
      <c r="D27" s="47"/>
      <c r="E27" s="47"/>
      <c r="F27" s="47"/>
      <c r="G27" s="47"/>
      <c r="H27" s="47"/>
      <c r="I27" s="47"/>
      <c r="J27" s="47"/>
      <c r="K27" s="47"/>
      <c r="L27" s="47"/>
      <c r="M27" s="47"/>
      <c r="N27" s="47"/>
      <c r="O27" s="47"/>
      <c r="P27" s="47"/>
      <c r="Q27" s="47"/>
      <c r="R27" s="47"/>
      <c r="S27" s="47"/>
      <c r="T27" s="47"/>
      <c r="U27" s="47"/>
      <c r="V27" s="47"/>
      <c r="W27" s="47"/>
      <c r="X27" s="47"/>
      <c r="Y27" s="47"/>
      <c r="Z27" s="47"/>
      <c r="AA27" s="47"/>
    </row>
    <row r="28" spans="2:27" ht="18.75" x14ac:dyDescent="0.4">
      <c r="B28" s="56" t="s">
        <v>64</v>
      </c>
      <c r="C28" s="47"/>
      <c r="D28" s="47"/>
      <c r="E28" s="47"/>
      <c r="F28" s="47"/>
      <c r="G28" s="47"/>
      <c r="H28" s="61"/>
      <c r="I28" s="62"/>
      <c r="J28" s="47"/>
      <c r="K28" s="47"/>
      <c r="L28" s="47"/>
      <c r="M28" s="47"/>
      <c r="N28" s="47"/>
      <c r="O28" s="47"/>
      <c r="P28" s="47"/>
      <c r="Q28" s="47"/>
      <c r="R28" s="47"/>
      <c r="S28" s="47"/>
      <c r="T28" s="47"/>
      <c r="U28" s="47"/>
      <c r="V28" s="47"/>
      <c r="W28" s="47"/>
      <c r="X28" s="47"/>
      <c r="Y28" s="47"/>
      <c r="Z28" s="47"/>
      <c r="AA28" s="47"/>
    </row>
    <row r="29" spans="2:27" ht="15.75" x14ac:dyDescent="0.3">
      <c r="B29" s="47" t="s">
        <v>22</v>
      </c>
      <c r="C29" s="47"/>
      <c r="D29" s="47"/>
      <c r="E29" s="47"/>
      <c r="F29" s="47"/>
      <c r="G29" s="47"/>
      <c r="H29" s="61">
        <f>SUMIFS(H:H,B:B,"Nettorechnungsbetrag (Wärme/Kälte)")</f>
        <v>0</v>
      </c>
      <c r="I29" s="62" t="s">
        <v>18</v>
      </c>
      <c r="J29" s="47"/>
      <c r="K29" s="47"/>
      <c r="L29" s="47"/>
      <c r="M29" s="47"/>
      <c r="N29" s="47"/>
      <c r="O29" s="47"/>
      <c r="P29" s="47"/>
      <c r="Q29" s="47"/>
      <c r="R29" s="47"/>
      <c r="S29" s="47"/>
      <c r="T29" s="47"/>
      <c r="U29" s="47"/>
      <c r="V29" s="47"/>
      <c r="W29" s="47"/>
      <c r="X29" s="47"/>
      <c r="Y29" s="47"/>
      <c r="Z29" s="47"/>
      <c r="AA29" s="47"/>
    </row>
    <row r="30" spans="2:27" ht="15.75" x14ac:dyDescent="0.3">
      <c r="B30" s="47" t="s">
        <v>26</v>
      </c>
      <c r="C30" s="47"/>
      <c r="D30" s="47"/>
      <c r="E30" s="47"/>
      <c r="F30" s="47"/>
      <c r="G30" s="47"/>
      <c r="H30" s="61">
        <f>SUMIFS(H:H,B:B,"Wärme-/Kälteverbrauch in kWh*")</f>
        <v>0</v>
      </c>
      <c r="I30" s="62" t="s">
        <v>19</v>
      </c>
      <c r="J30" s="47"/>
      <c r="K30" s="47"/>
      <c r="L30" s="47"/>
      <c r="M30" s="47"/>
      <c r="N30" s="47"/>
      <c r="O30" s="47"/>
      <c r="P30" s="47"/>
      <c r="Q30" s="47"/>
      <c r="R30" s="47"/>
      <c r="S30" s="47"/>
      <c r="T30" s="47"/>
      <c r="U30" s="47"/>
      <c r="V30" s="47"/>
      <c r="W30" s="47"/>
      <c r="X30" s="47"/>
      <c r="Y30" s="47"/>
      <c r="Z30" s="47"/>
      <c r="AA30" s="47"/>
    </row>
    <row r="31" spans="2:27" ht="15.75" x14ac:dyDescent="0.3">
      <c r="B31" s="47" t="s">
        <v>24</v>
      </c>
      <c r="C31" s="47"/>
      <c r="D31" s="47"/>
      <c r="E31" s="47"/>
      <c r="F31" s="47"/>
      <c r="G31" s="47"/>
      <c r="H31" s="63">
        <f>IFERROR(H29/H30,0)</f>
        <v>0</v>
      </c>
      <c r="I31" s="62" t="s">
        <v>18</v>
      </c>
      <c r="J31" s="47"/>
      <c r="K31" s="47"/>
      <c r="L31" s="47"/>
      <c r="M31" s="47"/>
      <c r="N31" s="47"/>
      <c r="O31" s="47"/>
      <c r="P31" s="47"/>
      <c r="Q31" s="47"/>
      <c r="R31" s="47"/>
      <c r="S31" s="47"/>
      <c r="T31" s="47"/>
      <c r="U31" s="47"/>
      <c r="V31" s="47"/>
      <c r="W31" s="47"/>
      <c r="X31" s="47"/>
      <c r="Y31" s="47"/>
      <c r="Z31" s="47"/>
      <c r="AA31" s="47"/>
    </row>
    <row r="32" spans="2:27" x14ac:dyDescent="0.25">
      <c r="B32" s="10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row>
    <row r="33" spans="2:30" s="37" customFormat="1" x14ac:dyDescent="0.25">
      <c r="B33" s="46"/>
      <c r="C33" s="46"/>
      <c r="D33" s="46"/>
      <c r="E33" s="46"/>
      <c r="F33" s="46"/>
      <c r="G33" s="46"/>
      <c r="H33" s="46"/>
      <c r="I33" s="46"/>
      <c r="J33" s="46"/>
      <c r="K33" s="46"/>
      <c r="L33" s="46"/>
      <c r="M33" s="46"/>
      <c r="N33" s="46"/>
      <c r="O33" s="46"/>
      <c r="P33" s="46"/>
      <c r="Q33" s="46"/>
      <c r="R33" s="46"/>
      <c r="S33" s="46"/>
      <c r="T33" s="46"/>
      <c r="U33" s="46"/>
      <c r="V33" s="46"/>
      <c r="W33" s="46"/>
      <c r="X33" s="46"/>
      <c r="Y33" s="46"/>
      <c r="Z33" s="46"/>
      <c r="AA33" s="46"/>
      <c r="AB33" s="58"/>
    </row>
    <row r="34" spans="2:30" ht="19.5" thickBot="1" x14ac:dyDescent="0.45">
      <c r="B34" s="56" t="s">
        <v>10</v>
      </c>
      <c r="C34" s="47"/>
      <c r="D34" s="47"/>
      <c r="E34" s="47"/>
      <c r="F34" s="47"/>
      <c r="G34" s="47"/>
      <c r="H34" s="47"/>
      <c r="I34" s="47"/>
      <c r="J34" s="47"/>
      <c r="K34" s="47"/>
      <c r="L34" s="47"/>
      <c r="M34" s="47"/>
      <c r="N34" s="47"/>
      <c r="O34" s="47"/>
      <c r="P34" s="47"/>
      <c r="Q34" s="47"/>
      <c r="R34" s="47"/>
      <c r="S34" s="47"/>
      <c r="T34" s="47"/>
      <c r="U34" s="47"/>
      <c r="V34" s="47"/>
      <c r="W34" s="47"/>
      <c r="X34" s="91"/>
      <c r="Y34" s="90"/>
      <c r="Z34" s="91"/>
      <c r="AA34" s="91"/>
      <c r="AB34" s="58"/>
      <c r="AC34" s="49"/>
      <c r="AD34" s="49"/>
    </row>
    <row r="35" spans="2:30" ht="16.5" thickBot="1" x14ac:dyDescent="0.35">
      <c r="B35" s="47" t="s">
        <v>11</v>
      </c>
      <c r="C35" s="47"/>
      <c r="D35" s="47"/>
      <c r="E35" s="47"/>
      <c r="F35" s="47"/>
      <c r="G35" s="47"/>
      <c r="H35" s="119"/>
      <c r="I35" s="47"/>
      <c r="J35" s="48" t="s">
        <v>5</v>
      </c>
      <c r="K35" s="47" t="s">
        <v>12</v>
      </c>
      <c r="L35" s="47"/>
      <c r="M35" s="47"/>
      <c r="N35" s="47"/>
      <c r="O35" s="47"/>
      <c r="P35" s="47"/>
      <c r="Q35" s="47"/>
      <c r="R35" s="47"/>
      <c r="S35" s="47"/>
      <c r="T35" s="47"/>
      <c r="U35" s="47"/>
      <c r="V35" s="47"/>
      <c r="W35" s="47"/>
      <c r="X35" s="91">
        <f>H36</f>
        <v>0</v>
      </c>
      <c r="Y35" s="91">
        <f>H37</f>
        <v>0</v>
      </c>
      <c r="Z35" s="91">
        <f>H38</f>
        <v>0</v>
      </c>
      <c r="AA35" s="91">
        <f>H39</f>
        <v>0</v>
      </c>
      <c r="AB35" s="58"/>
      <c r="AC35" s="49"/>
      <c r="AD35" s="49"/>
    </row>
    <row r="36" spans="2:30" ht="16.5" thickBot="1" x14ac:dyDescent="0.35">
      <c r="B36" s="47" t="s">
        <v>13</v>
      </c>
      <c r="C36" s="47"/>
      <c r="D36" s="47"/>
      <c r="E36" s="47"/>
      <c r="F36" s="47"/>
      <c r="G36" s="47"/>
      <c r="H36" s="119"/>
      <c r="I36" s="59"/>
      <c r="J36" s="48" t="s">
        <v>5</v>
      </c>
      <c r="K36" s="47" t="s">
        <v>15</v>
      </c>
      <c r="L36" s="47"/>
      <c r="M36" s="47"/>
      <c r="N36" s="47"/>
      <c r="O36" s="47"/>
      <c r="P36" s="47"/>
      <c r="Q36" s="47"/>
      <c r="R36" s="47"/>
      <c r="S36" s="47"/>
      <c r="T36" s="47"/>
      <c r="U36" s="47"/>
      <c r="V36" s="47"/>
      <c r="W36" s="47"/>
      <c r="X36" s="91"/>
      <c r="Y36" s="91"/>
      <c r="Z36" s="91"/>
      <c r="AA36" s="91"/>
      <c r="AB36" s="58"/>
      <c r="AC36" s="49"/>
      <c r="AD36" s="49"/>
    </row>
    <row r="37" spans="2:30" ht="16.5" thickBot="1" x14ac:dyDescent="0.35">
      <c r="B37" s="47" t="s">
        <v>16</v>
      </c>
      <c r="C37" s="47"/>
      <c r="D37" s="47"/>
      <c r="E37" s="47"/>
      <c r="F37" s="47"/>
      <c r="G37" s="47"/>
      <c r="H37" s="146"/>
      <c r="I37" s="47"/>
      <c r="J37" s="48" t="s">
        <v>5</v>
      </c>
      <c r="K37" s="47" t="s">
        <v>17</v>
      </c>
      <c r="L37" s="47"/>
      <c r="M37" s="47"/>
      <c r="N37" s="47"/>
      <c r="O37" s="47"/>
      <c r="P37" s="47"/>
      <c r="Q37" s="47"/>
      <c r="R37" s="47"/>
      <c r="S37" s="47"/>
      <c r="T37" s="47"/>
      <c r="U37" s="47"/>
      <c r="V37" s="47"/>
      <c r="W37" s="47"/>
      <c r="X37" s="91"/>
      <c r="Y37" s="91"/>
      <c r="Z37" s="91"/>
      <c r="AA37" s="91"/>
      <c r="AB37" s="58"/>
      <c r="AC37" s="49"/>
      <c r="AD37" s="49"/>
    </row>
    <row r="38" spans="2:30" ht="16.5" thickBot="1" x14ac:dyDescent="0.35">
      <c r="B38" s="47" t="str">
        <f>IF(H37="Erdgas","Nettorechnungsbetrag (Erdgas)",IF(H37="Strom","Nettorechnungsbetrag (Strom)",IF(H37="Wärme/Kälte","Nettorechnungsbetrag (Wärme/Kälte)","Bitte Energieart auswählen!")))</f>
        <v>Bitte Energieart auswählen!</v>
      </c>
      <c r="C38" s="47"/>
      <c r="D38" s="47"/>
      <c r="E38" s="47"/>
      <c r="F38" s="47"/>
      <c r="G38" s="47"/>
      <c r="H38" s="120"/>
      <c r="I38" s="60" t="s">
        <v>18</v>
      </c>
      <c r="J38" s="48" t="s">
        <v>5</v>
      </c>
      <c r="K38" s="47" t="str">
        <f>IF(H37="Erdgas","Erdgaskosten exkl. Steuern, Abgaben, Netzentgelte, etc.",IF(H37="Strom","Stromkosten exkl. Steuern, Abgaben, Netzentgelte, etc.",IF(H37="Wärme/Kälte","Wärme-/Kältekosten exkl. Steuern, Abgaben, Netzentgelte, etc.","Bitte Energieart auswählen!")))</f>
        <v>Bitte Energieart auswählen!</v>
      </c>
      <c r="L38" s="47"/>
      <c r="M38" s="47"/>
      <c r="N38" s="47"/>
      <c r="O38" s="47"/>
      <c r="P38" s="47"/>
      <c r="Q38" s="47"/>
      <c r="R38" s="47"/>
      <c r="S38" s="47"/>
      <c r="T38" s="47"/>
      <c r="U38" s="47"/>
      <c r="V38" s="47"/>
      <c r="W38" s="47"/>
      <c r="X38" s="91"/>
      <c r="Y38" s="91"/>
      <c r="Z38" s="91"/>
      <c r="AA38" s="91"/>
      <c r="AB38" s="58"/>
      <c r="AC38" s="49"/>
      <c r="AD38" s="49"/>
    </row>
    <row r="39" spans="2:30" ht="16.5" thickBot="1" x14ac:dyDescent="0.35">
      <c r="B39" s="47" t="str">
        <f>IF(AND(H37="Erdgas",H36="Nein"),"Erdgasverbrauch in kWh gem. letzter Jahresabrechnung",IF(H37="Erdgas","Erdgasverbrauch in kWh im Kalenderjahr 2021",IF(AND(H37="Strom",H36="Nein"),"Stromverbrauch in kWh gem. letzter Jahresabrechnung",IF(H37="Strom","Stromverbrauch in kWh im Kalenderjahr 2021",IF(AND(H37="Wärme/Kälte",H36="Nein"),"Wärme-/Kälteverbrauch in kWh gem. letzter Jahresabrechnung",IF(H37="Wärme/Kälte","Wärme-/Kälteverbrauch in kWh im Kalenderjahr 2021","Bitte Energieart auswählen!"))))))</f>
        <v>Bitte Energieart auswählen!</v>
      </c>
      <c r="C39" s="47"/>
      <c r="D39" s="47"/>
      <c r="E39" s="47"/>
      <c r="F39" s="47"/>
      <c r="G39" s="47"/>
      <c r="H39" s="121"/>
      <c r="I39" s="60" t="s">
        <v>19</v>
      </c>
      <c r="J39" s="48" t="s">
        <v>5</v>
      </c>
      <c r="K39" s="47" t="str">
        <f>IF(H36="Nein",IF(H37="Erdgas","Den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endet."),IF(H37="Erdgas","Bitte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39" s="47"/>
      <c r="M39" s="47"/>
      <c r="N39" s="47"/>
      <c r="O39" s="47"/>
      <c r="P39" s="47"/>
      <c r="Q39" s="47"/>
      <c r="R39" s="47"/>
      <c r="S39" s="47"/>
      <c r="T39" s="47"/>
      <c r="U39" s="47"/>
      <c r="V39" s="47"/>
      <c r="W39" s="47"/>
      <c r="X39" s="91"/>
      <c r="Y39" s="91"/>
      <c r="Z39" s="91"/>
      <c r="AA39" s="91"/>
      <c r="AB39" s="58"/>
      <c r="AC39" s="49"/>
      <c r="AD39" s="49"/>
    </row>
    <row r="40" spans="2:30" s="37" customFormat="1" x14ac:dyDescent="0.25">
      <c r="B40" s="46"/>
      <c r="C40" s="46"/>
      <c r="D40" s="46"/>
      <c r="E40" s="46"/>
      <c r="F40" s="46"/>
      <c r="G40" s="46"/>
      <c r="H40" s="46"/>
      <c r="I40" s="46"/>
      <c r="J40" s="46"/>
      <c r="K40" s="46"/>
      <c r="L40" s="46"/>
      <c r="M40" s="46"/>
      <c r="N40" s="46"/>
      <c r="O40" s="46"/>
      <c r="P40" s="46"/>
      <c r="Q40" s="46"/>
      <c r="R40" s="46"/>
      <c r="S40" s="46"/>
      <c r="T40" s="46"/>
      <c r="U40" s="46"/>
      <c r="V40" s="46"/>
      <c r="W40" s="46"/>
      <c r="X40" s="91"/>
      <c r="Y40" s="91"/>
      <c r="Z40" s="91"/>
      <c r="AA40" s="91"/>
      <c r="AB40" s="58"/>
    </row>
    <row r="41" spans="2:30" ht="19.5" thickBot="1" x14ac:dyDescent="0.45">
      <c r="B41" s="56" t="s">
        <v>10</v>
      </c>
      <c r="C41" s="47"/>
      <c r="D41" s="47"/>
      <c r="E41" s="47"/>
      <c r="F41" s="47"/>
      <c r="G41" s="47"/>
      <c r="H41" s="47"/>
      <c r="I41" s="47"/>
      <c r="J41" s="47"/>
      <c r="K41" s="47"/>
      <c r="L41" s="47"/>
      <c r="M41" s="47"/>
      <c r="N41" s="47"/>
      <c r="O41" s="47"/>
      <c r="P41" s="47"/>
      <c r="Q41" s="47"/>
      <c r="R41" s="47"/>
      <c r="S41" s="47"/>
      <c r="T41" s="47"/>
      <c r="U41" s="47"/>
      <c r="V41" s="47"/>
      <c r="W41" s="47"/>
      <c r="X41" s="91"/>
      <c r="Y41" s="91"/>
      <c r="Z41" s="91"/>
      <c r="AA41" s="91"/>
      <c r="AB41" s="58"/>
      <c r="AC41" s="49"/>
      <c r="AD41" s="49"/>
    </row>
    <row r="42" spans="2:30" ht="16.5" thickBot="1" x14ac:dyDescent="0.35">
      <c r="B42" s="47" t="s">
        <v>11</v>
      </c>
      <c r="C42" s="47"/>
      <c r="D42" s="47"/>
      <c r="E42" s="47"/>
      <c r="F42" s="47"/>
      <c r="G42" s="47"/>
      <c r="H42" s="119"/>
      <c r="I42" s="47"/>
      <c r="J42" s="48" t="s">
        <v>5</v>
      </c>
      <c r="K42" s="47" t="s">
        <v>12</v>
      </c>
      <c r="L42" s="47"/>
      <c r="M42" s="47"/>
      <c r="N42" s="47"/>
      <c r="O42" s="47"/>
      <c r="P42" s="47"/>
      <c r="Q42" s="47"/>
      <c r="R42" s="47"/>
      <c r="S42" s="47"/>
      <c r="T42" s="47"/>
      <c r="U42" s="47"/>
      <c r="V42" s="47"/>
      <c r="W42" s="47"/>
      <c r="X42" s="91">
        <f>H43</f>
        <v>0</v>
      </c>
      <c r="Y42" s="91">
        <f>H44</f>
        <v>0</v>
      </c>
      <c r="Z42" s="91">
        <f>H45</f>
        <v>0</v>
      </c>
      <c r="AA42" s="91">
        <f>H46</f>
        <v>0</v>
      </c>
      <c r="AB42" s="58"/>
      <c r="AC42" s="49"/>
      <c r="AD42" s="49"/>
    </row>
    <row r="43" spans="2:30" ht="16.5" thickBot="1" x14ac:dyDescent="0.35">
      <c r="B43" s="47" t="s">
        <v>13</v>
      </c>
      <c r="C43" s="47"/>
      <c r="D43" s="47"/>
      <c r="E43" s="47"/>
      <c r="F43" s="47"/>
      <c r="G43" s="47"/>
      <c r="H43" s="119"/>
      <c r="I43" s="59"/>
      <c r="J43" s="48" t="s">
        <v>5</v>
      </c>
      <c r="K43" s="47" t="s">
        <v>15</v>
      </c>
      <c r="L43" s="47"/>
      <c r="M43" s="47"/>
      <c r="N43" s="47"/>
      <c r="O43" s="47"/>
      <c r="P43" s="47"/>
      <c r="Q43" s="47"/>
      <c r="R43" s="47"/>
      <c r="S43" s="47"/>
      <c r="T43" s="47"/>
      <c r="U43" s="47"/>
      <c r="V43" s="47"/>
      <c r="W43" s="47"/>
      <c r="X43" s="91"/>
      <c r="Y43" s="91"/>
      <c r="Z43" s="91"/>
      <c r="AA43" s="91"/>
      <c r="AB43" s="58"/>
      <c r="AC43" s="49"/>
      <c r="AD43" s="49"/>
    </row>
    <row r="44" spans="2:30" ht="16.5" thickBot="1" x14ac:dyDescent="0.35">
      <c r="B44" s="47" t="s">
        <v>16</v>
      </c>
      <c r="C44" s="47"/>
      <c r="D44" s="47"/>
      <c r="E44" s="47"/>
      <c r="F44" s="47"/>
      <c r="G44" s="47"/>
      <c r="H44" s="146"/>
      <c r="I44" s="47"/>
      <c r="J44" s="48" t="s">
        <v>5</v>
      </c>
      <c r="K44" s="47" t="s">
        <v>17</v>
      </c>
      <c r="L44" s="47"/>
      <c r="M44" s="47"/>
      <c r="N44" s="47"/>
      <c r="O44" s="47"/>
      <c r="P44" s="47"/>
      <c r="Q44" s="47"/>
      <c r="R44" s="47"/>
      <c r="S44" s="47"/>
      <c r="T44" s="47"/>
      <c r="U44" s="47"/>
      <c r="V44" s="47"/>
      <c r="W44" s="47"/>
      <c r="X44" s="91"/>
      <c r="Y44" s="91"/>
      <c r="Z44" s="91"/>
      <c r="AA44" s="91"/>
      <c r="AB44" s="58"/>
      <c r="AC44" s="49"/>
      <c r="AD44" s="49"/>
    </row>
    <row r="45" spans="2:30" ht="16.5" thickBot="1" x14ac:dyDescent="0.35">
      <c r="B45" s="47" t="str">
        <f>IF(H44="Erdgas","Nettorechnungsbetrag (Erdgas)",IF(H44="Strom","Nettorechnungsbetrag (Strom)",IF(H44="Wärme/Kälte","Nettorechnungsbetrag (Wärme/Kälte)","Bitte Energieart auswählen!")))</f>
        <v>Bitte Energieart auswählen!</v>
      </c>
      <c r="C45" s="47"/>
      <c r="D45" s="47"/>
      <c r="E45" s="47"/>
      <c r="F45" s="47"/>
      <c r="G45" s="47"/>
      <c r="H45" s="120"/>
      <c r="I45" s="60" t="s">
        <v>18</v>
      </c>
      <c r="J45" s="48" t="s">
        <v>5</v>
      </c>
      <c r="K45" s="47" t="str">
        <f>IF(H44="Erdgas","Erdgaskosten exkl. Steuern, Abgaben, Netzentgelte, etc.",IF(H44="Strom","Stromkosten exkl. Steuern, Abgaben, Netzentgelte, etc.",IF(H44="Wärme/Kälte","Wärme-/Kältekosten exkl. Steuern, Abgaben, Netzentgelte, etc.","Bitte Energieart auswählen!")))</f>
        <v>Bitte Energieart auswählen!</v>
      </c>
      <c r="L45" s="47"/>
      <c r="M45" s="47"/>
      <c r="N45" s="47"/>
      <c r="O45" s="47"/>
      <c r="P45" s="47"/>
      <c r="Q45" s="47"/>
      <c r="R45" s="47"/>
      <c r="S45" s="47"/>
      <c r="T45" s="47"/>
      <c r="U45" s="47"/>
      <c r="V45" s="47"/>
      <c r="W45" s="47"/>
      <c r="X45" s="91"/>
      <c r="Y45" s="91"/>
      <c r="Z45" s="91"/>
      <c r="AA45" s="91"/>
      <c r="AB45" s="58"/>
      <c r="AC45" s="49"/>
      <c r="AD45" s="49"/>
    </row>
    <row r="46" spans="2:30" ht="16.5" thickBot="1" x14ac:dyDescent="0.35">
      <c r="B46" s="47" t="str">
        <f>IF(AND(H44="Erdgas",H43="Nein"),"Erdgasverbrauch in kWh gem. letzter Jahresabrechnung",IF(H44="Erdgas","Erdgasverbrauch in kWh im Kalenderjahr 2021",IF(AND(H44="Strom",H43="Nein"),"Stromverbrauch in kWh gem. letzter Jahresabrechnung",IF(H44="Strom","Stromverbrauch in kWh im Kalenderjahr 2021",IF(AND(H44="Wärme/Kälte",H43="Nein"),"Wärme-/Kälteverbrauch in kWh gem. letzter Jahresabrechnung",IF(H44="Wärme/Kälte","Wärme-/Kälteverbrauch in kWh im Kalenderjahr 2021","Bitte Energieart auswählen!"))))))</f>
        <v>Bitte Energieart auswählen!</v>
      </c>
      <c r="C46" s="47"/>
      <c r="D46" s="47"/>
      <c r="E46" s="47"/>
      <c r="F46" s="47"/>
      <c r="G46" s="47"/>
      <c r="H46" s="121"/>
      <c r="I46" s="60" t="s">
        <v>19</v>
      </c>
      <c r="J46" s="48" t="s">
        <v>5</v>
      </c>
      <c r="K46" s="47" t="str">
        <f>IF(H43="Nein",IF(H44="Erdgas","Den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endet."),IF(H44="Erdgas","Bitte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46" s="47"/>
      <c r="M46" s="47"/>
      <c r="N46" s="47"/>
      <c r="O46" s="47"/>
      <c r="P46" s="47"/>
      <c r="Q46" s="47"/>
      <c r="R46" s="47"/>
      <c r="S46" s="47"/>
      <c r="T46" s="47"/>
      <c r="U46" s="47"/>
      <c r="V46" s="47"/>
      <c r="W46" s="47"/>
      <c r="X46" s="91"/>
      <c r="Y46" s="91"/>
      <c r="Z46" s="91"/>
      <c r="AA46" s="91"/>
      <c r="AB46" s="58"/>
      <c r="AC46" s="49"/>
      <c r="AD46" s="49"/>
    </row>
    <row r="47" spans="2:30" s="37" customFormat="1" x14ac:dyDescent="0.25">
      <c r="B47" s="46"/>
      <c r="C47" s="46"/>
      <c r="D47" s="46"/>
      <c r="E47" s="46"/>
      <c r="F47" s="46"/>
      <c r="G47" s="46"/>
      <c r="H47" s="46"/>
      <c r="I47" s="46"/>
      <c r="J47" s="46"/>
      <c r="K47" s="46"/>
      <c r="L47" s="46"/>
      <c r="M47" s="46"/>
      <c r="N47" s="46"/>
      <c r="O47" s="46"/>
      <c r="P47" s="46"/>
      <c r="Q47" s="46"/>
      <c r="R47" s="46"/>
      <c r="S47" s="46"/>
      <c r="T47" s="46"/>
      <c r="U47" s="46"/>
      <c r="V47" s="46"/>
      <c r="W47" s="46"/>
      <c r="X47" s="91"/>
      <c r="Y47" s="91"/>
      <c r="Z47" s="91"/>
      <c r="AA47" s="91"/>
      <c r="AB47" s="58"/>
    </row>
    <row r="48" spans="2:30" ht="19.5" thickBot="1" x14ac:dyDescent="0.45">
      <c r="B48" s="56" t="s">
        <v>10</v>
      </c>
      <c r="C48" s="47"/>
      <c r="D48" s="47"/>
      <c r="E48" s="47"/>
      <c r="F48" s="47"/>
      <c r="G48" s="47"/>
      <c r="H48" s="47"/>
      <c r="I48" s="47"/>
      <c r="J48" s="47"/>
      <c r="K48" s="47"/>
      <c r="L48" s="47"/>
      <c r="M48" s="47"/>
      <c r="N48" s="47"/>
      <c r="O48" s="47"/>
      <c r="P48" s="47"/>
      <c r="Q48" s="47"/>
      <c r="R48" s="47"/>
      <c r="S48" s="47"/>
      <c r="T48" s="47"/>
      <c r="U48" s="47"/>
      <c r="V48" s="47"/>
      <c r="W48" s="47"/>
      <c r="X48" s="91"/>
      <c r="Y48" s="91"/>
      <c r="Z48" s="91"/>
      <c r="AA48" s="91"/>
      <c r="AB48" s="58"/>
      <c r="AC48" s="49"/>
      <c r="AD48" s="49"/>
    </row>
    <row r="49" spans="2:30" ht="16.5" thickBot="1" x14ac:dyDescent="0.35">
      <c r="B49" s="47" t="s">
        <v>11</v>
      </c>
      <c r="C49" s="47"/>
      <c r="D49" s="47"/>
      <c r="E49" s="47"/>
      <c r="F49" s="47"/>
      <c r="G49" s="47"/>
      <c r="H49" s="119"/>
      <c r="I49" s="47"/>
      <c r="J49" s="48" t="s">
        <v>5</v>
      </c>
      <c r="K49" s="47" t="s">
        <v>12</v>
      </c>
      <c r="L49" s="47"/>
      <c r="M49" s="47"/>
      <c r="N49" s="47"/>
      <c r="O49" s="47"/>
      <c r="P49" s="47"/>
      <c r="Q49" s="47"/>
      <c r="R49" s="47"/>
      <c r="S49" s="47"/>
      <c r="T49" s="47"/>
      <c r="U49" s="47"/>
      <c r="V49" s="47"/>
      <c r="W49" s="47"/>
      <c r="X49" s="91">
        <f>H50</f>
        <v>0</v>
      </c>
      <c r="Y49" s="91">
        <f>H51</f>
        <v>0</v>
      </c>
      <c r="Z49" s="91">
        <f>H52</f>
        <v>0</v>
      </c>
      <c r="AA49" s="91">
        <f>H53</f>
        <v>0</v>
      </c>
      <c r="AB49" s="58"/>
      <c r="AC49" s="49"/>
      <c r="AD49" s="49"/>
    </row>
    <row r="50" spans="2:30" ht="16.5" thickBot="1" x14ac:dyDescent="0.35">
      <c r="B50" s="47" t="s">
        <v>13</v>
      </c>
      <c r="C50" s="47"/>
      <c r="D50" s="47"/>
      <c r="E50" s="47"/>
      <c r="F50" s="47"/>
      <c r="G50" s="47"/>
      <c r="H50" s="119"/>
      <c r="I50" s="59"/>
      <c r="J50" s="48" t="s">
        <v>5</v>
      </c>
      <c r="K50" s="47" t="s">
        <v>15</v>
      </c>
      <c r="L50" s="47"/>
      <c r="M50" s="47"/>
      <c r="N50" s="47"/>
      <c r="O50" s="47"/>
      <c r="P50" s="47"/>
      <c r="Q50" s="47"/>
      <c r="R50" s="47"/>
      <c r="S50" s="47"/>
      <c r="T50" s="47"/>
      <c r="U50" s="47"/>
      <c r="V50" s="47"/>
      <c r="W50" s="47"/>
      <c r="X50" s="91"/>
      <c r="Y50" s="91"/>
      <c r="Z50" s="91"/>
      <c r="AA50" s="91"/>
      <c r="AB50" s="58"/>
      <c r="AC50" s="49"/>
      <c r="AD50" s="49"/>
    </row>
    <row r="51" spans="2:30" ht="16.5" thickBot="1" x14ac:dyDescent="0.35">
      <c r="B51" s="47" t="s">
        <v>16</v>
      </c>
      <c r="C51" s="47"/>
      <c r="D51" s="47"/>
      <c r="E51" s="47"/>
      <c r="F51" s="47"/>
      <c r="G51" s="47"/>
      <c r="H51" s="146"/>
      <c r="I51" s="47"/>
      <c r="J51" s="48" t="s">
        <v>5</v>
      </c>
      <c r="K51" s="47" t="s">
        <v>17</v>
      </c>
      <c r="L51" s="47"/>
      <c r="M51" s="47"/>
      <c r="N51" s="47"/>
      <c r="O51" s="47"/>
      <c r="P51" s="47"/>
      <c r="Q51" s="47"/>
      <c r="R51" s="47"/>
      <c r="S51" s="47"/>
      <c r="T51" s="47"/>
      <c r="U51" s="47"/>
      <c r="V51" s="47"/>
      <c r="W51" s="47"/>
      <c r="X51" s="91"/>
      <c r="Y51" s="91"/>
      <c r="Z51" s="91"/>
      <c r="AA51" s="91"/>
      <c r="AB51" s="58"/>
      <c r="AC51" s="49"/>
      <c r="AD51" s="49"/>
    </row>
    <row r="52" spans="2:30" ht="16.5" thickBot="1" x14ac:dyDescent="0.35">
      <c r="B52" s="47" t="str">
        <f>IF(H51="Erdgas","Nettorechnungsbetrag (Erdgas)",IF(H51="Strom","Nettorechnungsbetrag (Strom)",IF(H51="Wärme/Kälte","Nettorechnungsbetrag (Wärme/Kälte)","Bitte Energieart auswählen!")))</f>
        <v>Bitte Energieart auswählen!</v>
      </c>
      <c r="C52" s="47"/>
      <c r="D52" s="47"/>
      <c r="E52" s="47"/>
      <c r="F52" s="47"/>
      <c r="G52" s="47"/>
      <c r="H52" s="120"/>
      <c r="I52" s="60" t="s">
        <v>18</v>
      </c>
      <c r="J52" s="48" t="s">
        <v>5</v>
      </c>
      <c r="K52" s="47" t="str">
        <f>IF(H51="Erdgas","Erdgaskosten exkl. Steuern, Abgaben, Netzentgelte, etc.",IF(H51="Strom","Stromkosten exkl. Steuern, Abgaben, Netzentgelte, etc.",IF(H51="Wärme/Kälte","Wärme-/Kältekosten exkl. Steuern, Abgaben, Netzentgelte, etc.","Bitte Energieart auswählen!")))</f>
        <v>Bitte Energieart auswählen!</v>
      </c>
      <c r="L52" s="47"/>
      <c r="M52" s="47"/>
      <c r="N52" s="47"/>
      <c r="O52" s="47"/>
      <c r="P52" s="47"/>
      <c r="Q52" s="47"/>
      <c r="R52" s="47"/>
      <c r="S52" s="47"/>
      <c r="T52" s="47"/>
      <c r="U52" s="47"/>
      <c r="V52" s="47"/>
      <c r="W52" s="47"/>
      <c r="X52" s="91"/>
      <c r="Y52" s="91"/>
      <c r="Z52" s="91"/>
      <c r="AA52" s="91"/>
      <c r="AB52" s="58"/>
      <c r="AC52" s="49"/>
      <c r="AD52" s="49"/>
    </row>
    <row r="53" spans="2:30" ht="16.5" thickBot="1" x14ac:dyDescent="0.35">
      <c r="B53" s="47" t="str">
        <f>IF(AND(H51="Erdgas",H50="Nein"),"Erdgasverbrauch in kWh gem. letzter Jahresabrechnung",IF(H51="Erdgas","Erdgasverbrauch in kWh im Kalenderjahr 2021",IF(AND(H51="Strom",H50="Nein"),"Stromverbrauch in kWh gem. letzter Jahresabrechnung",IF(H51="Strom","Stromverbrauch in kWh im Kalenderjahr 2021",IF(AND(H51="Wärme/Kälte",H50="Nein"),"Wärme-/Kälteverbrauch in kWh gem. letzter Jahresabrechnung",IF(H51="Wärme/Kälte","Wärme-/Kälteverbrauch in kWh im Kalenderjahr 2021","Bitte Energieart auswählen!"))))))</f>
        <v>Bitte Energieart auswählen!</v>
      </c>
      <c r="C53" s="47"/>
      <c r="D53" s="47"/>
      <c r="E53" s="47"/>
      <c r="F53" s="47"/>
      <c r="G53" s="47"/>
      <c r="H53" s="121"/>
      <c r="I53" s="60" t="s">
        <v>19</v>
      </c>
      <c r="J53" s="48" t="s">
        <v>5</v>
      </c>
      <c r="K53" s="47" t="str">
        <f>IF(H50="Nein",IF(H51="Erdgas","Den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endet."),IF(H51="Erdgas","Bitte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53" s="47"/>
      <c r="M53" s="47"/>
      <c r="N53" s="47"/>
      <c r="O53" s="47"/>
      <c r="P53" s="47"/>
      <c r="Q53" s="47"/>
      <c r="R53" s="47"/>
      <c r="S53" s="47"/>
      <c r="T53" s="47"/>
      <c r="U53" s="47"/>
      <c r="V53" s="47"/>
      <c r="W53" s="47"/>
      <c r="X53" s="91"/>
      <c r="Y53" s="91"/>
      <c r="Z53" s="91"/>
      <c r="AA53" s="91"/>
      <c r="AB53" s="58"/>
      <c r="AC53" s="49"/>
      <c r="AD53" s="49"/>
    </row>
    <row r="54" spans="2:30" s="37" customFormat="1" x14ac:dyDescent="0.25">
      <c r="B54" s="46"/>
      <c r="C54" s="46"/>
      <c r="D54" s="46"/>
      <c r="E54" s="46"/>
      <c r="F54" s="46"/>
      <c r="G54" s="46"/>
      <c r="H54" s="46"/>
      <c r="I54" s="46"/>
      <c r="J54" s="46"/>
      <c r="K54" s="46"/>
      <c r="L54" s="46"/>
      <c r="M54" s="46"/>
      <c r="N54" s="46"/>
      <c r="O54" s="46"/>
      <c r="P54" s="46"/>
      <c r="Q54" s="46"/>
      <c r="R54" s="46"/>
      <c r="S54" s="46"/>
      <c r="T54" s="46"/>
      <c r="U54" s="46"/>
      <c r="V54" s="46"/>
      <c r="W54" s="46"/>
      <c r="X54" s="91"/>
      <c r="Y54" s="91"/>
      <c r="Z54" s="91"/>
      <c r="AA54" s="91"/>
      <c r="AB54" s="58"/>
    </row>
    <row r="55" spans="2:30" ht="19.5" thickBot="1" x14ac:dyDescent="0.45">
      <c r="B55" s="56" t="s">
        <v>10</v>
      </c>
      <c r="C55" s="47"/>
      <c r="D55" s="47"/>
      <c r="E55" s="47"/>
      <c r="F55" s="47"/>
      <c r="G55" s="47"/>
      <c r="H55" s="47"/>
      <c r="I55" s="47"/>
      <c r="J55" s="47"/>
      <c r="K55" s="47"/>
      <c r="L55" s="47"/>
      <c r="M55" s="47"/>
      <c r="N55" s="47"/>
      <c r="O55" s="47"/>
      <c r="P55" s="47"/>
      <c r="Q55" s="47"/>
      <c r="R55" s="47"/>
      <c r="S55" s="47"/>
      <c r="T55" s="47"/>
      <c r="U55" s="47"/>
      <c r="V55" s="47"/>
      <c r="W55" s="47"/>
      <c r="X55" s="91"/>
      <c r="Y55" s="91"/>
      <c r="Z55" s="91"/>
      <c r="AA55" s="91"/>
      <c r="AB55" s="58"/>
      <c r="AC55" s="49"/>
      <c r="AD55" s="49"/>
    </row>
    <row r="56" spans="2:30" ht="16.5" thickBot="1" x14ac:dyDescent="0.35">
      <c r="B56" s="47" t="s">
        <v>11</v>
      </c>
      <c r="C56" s="47"/>
      <c r="D56" s="47"/>
      <c r="E56" s="47"/>
      <c r="F56" s="47"/>
      <c r="G56" s="47"/>
      <c r="H56" s="119"/>
      <c r="I56" s="47"/>
      <c r="J56" s="48" t="s">
        <v>5</v>
      </c>
      <c r="K56" s="47" t="s">
        <v>12</v>
      </c>
      <c r="L56" s="47"/>
      <c r="M56" s="47"/>
      <c r="N56" s="47"/>
      <c r="O56" s="47"/>
      <c r="P56" s="47"/>
      <c r="Q56" s="47"/>
      <c r="R56" s="47"/>
      <c r="S56" s="47"/>
      <c r="T56" s="47"/>
      <c r="U56" s="47"/>
      <c r="V56" s="47"/>
      <c r="W56" s="47"/>
      <c r="X56" s="91">
        <f>H57</f>
        <v>0</v>
      </c>
      <c r="Y56" s="91">
        <f>H58</f>
        <v>0</v>
      </c>
      <c r="Z56" s="91">
        <f>H59</f>
        <v>0</v>
      </c>
      <c r="AA56" s="91">
        <f>H60</f>
        <v>0</v>
      </c>
      <c r="AB56" s="58"/>
      <c r="AC56" s="49"/>
      <c r="AD56" s="49"/>
    </row>
    <row r="57" spans="2:30" ht="16.5" thickBot="1" x14ac:dyDescent="0.35">
      <c r="B57" s="47" t="s">
        <v>13</v>
      </c>
      <c r="C57" s="47"/>
      <c r="D57" s="47"/>
      <c r="E57" s="47"/>
      <c r="F57" s="47"/>
      <c r="G57" s="47"/>
      <c r="H57" s="119"/>
      <c r="I57" s="59"/>
      <c r="J57" s="48" t="s">
        <v>5</v>
      </c>
      <c r="K57" s="47" t="s">
        <v>15</v>
      </c>
      <c r="L57" s="47"/>
      <c r="M57" s="47"/>
      <c r="N57" s="47"/>
      <c r="O57" s="47"/>
      <c r="P57" s="47"/>
      <c r="Q57" s="47"/>
      <c r="R57" s="47"/>
      <c r="S57" s="47"/>
      <c r="T57" s="47"/>
      <c r="U57" s="47"/>
      <c r="V57" s="47"/>
      <c r="W57" s="47"/>
      <c r="X57" s="91"/>
      <c r="Y57" s="91"/>
      <c r="Z57" s="91"/>
      <c r="AA57" s="91"/>
      <c r="AB57" s="58"/>
      <c r="AC57" s="49"/>
      <c r="AD57" s="49"/>
    </row>
    <row r="58" spans="2:30" ht="16.5" thickBot="1" x14ac:dyDescent="0.35">
      <c r="B58" s="47" t="s">
        <v>16</v>
      </c>
      <c r="C58" s="47"/>
      <c r="D58" s="47"/>
      <c r="E58" s="47"/>
      <c r="F58" s="47"/>
      <c r="G58" s="47"/>
      <c r="H58" s="146"/>
      <c r="I58" s="47"/>
      <c r="J58" s="48" t="s">
        <v>5</v>
      </c>
      <c r="K58" s="47" t="s">
        <v>17</v>
      </c>
      <c r="L58" s="47"/>
      <c r="M58" s="47"/>
      <c r="N58" s="47"/>
      <c r="O58" s="47"/>
      <c r="P58" s="47"/>
      <c r="Q58" s="47"/>
      <c r="R58" s="47"/>
      <c r="S58" s="47"/>
      <c r="T58" s="47"/>
      <c r="U58" s="47"/>
      <c r="V58" s="47"/>
      <c r="W58" s="47"/>
      <c r="X58" s="91"/>
      <c r="Y58" s="91"/>
      <c r="Z58" s="91"/>
      <c r="AA58" s="91"/>
      <c r="AB58" s="58"/>
      <c r="AC58" s="49"/>
      <c r="AD58" s="49"/>
    </row>
    <row r="59" spans="2:30" ht="16.5" thickBot="1" x14ac:dyDescent="0.35">
      <c r="B59" s="47" t="str">
        <f>IF(H58="Erdgas","Nettorechnungsbetrag (Erdgas)",IF(H58="Strom","Nettorechnungsbetrag (Strom)",IF(H58="Wärme/Kälte","Nettorechnungsbetrag (Wärme/Kälte)","Bitte Energieart auswählen!")))</f>
        <v>Bitte Energieart auswählen!</v>
      </c>
      <c r="C59" s="47"/>
      <c r="D59" s="47"/>
      <c r="E59" s="47"/>
      <c r="F59" s="47"/>
      <c r="G59" s="47"/>
      <c r="H59" s="120"/>
      <c r="I59" s="60" t="s">
        <v>18</v>
      </c>
      <c r="J59" s="48" t="s">
        <v>5</v>
      </c>
      <c r="K59" s="47" t="str">
        <f>IF(H58="Erdgas","Erdgaskosten exkl. Steuern, Abgaben, Netzentgelte, etc.",IF(H58="Strom","Stromkosten exkl. Steuern, Abgaben, Netzentgelte, etc.",IF(H58="Wärme/Kälte","Wärme-/Kältekosten exkl. Steuern, Abgaben, Netzentgelte, etc.","Bitte Energieart auswählen!")))</f>
        <v>Bitte Energieart auswählen!</v>
      </c>
      <c r="L59" s="47"/>
      <c r="M59" s="47"/>
      <c r="N59" s="47"/>
      <c r="O59" s="47"/>
      <c r="P59" s="47"/>
      <c r="Q59" s="47"/>
      <c r="R59" s="47"/>
      <c r="S59" s="47"/>
      <c r="T59" s="47"/>
      <c r="U59" s="47"/>
      <c r="V59" s="47"/>
      <c r="W59" s="47"/>
      <c r="X59" s="91"/>
      <c r="Y59" s="91"/>
      <c r="Z59" s="91"/>
      <c r="AA59" s="91"/>
      <c r="AB59" s="58"/>
      <c r="AC59" s="49"/>
      <c r="AD59" s="49"/>
    </row>
    <row r="60" spans="2:30" ht="16.5" thickBot="1" x14ac:dyDescent="0.35">
      <c r="B60" s="47" t="str">
        <f>IF(AND(H58="Erdgas",H57="Nein"),"Erdgasverbrauch in kWh gem. letzter Jahresabrechnung",IF(H58="Erdgas","Erdgasverbrauch in kWh im Kalenderjahr 2021",IF(AND(H58="Strom",H57="Nein"),"Stromverbrauch in kWh gem. letzter Jahresabrechnung",IF(H58="Strom","Stromverbrauch in kWh im Kalenderjahr 2021",IF(AND(H58="Wärme/Kälte",H57="Nein"),"Wärme-/Kälteverbrauch in kWh gem. letzter Jahresabrechnung",IF(H58="Wärme/Kälte","Wärme-/Kälteverbrauch in kWh im Kalenderjahr 2021","Bitte Energieart auswählen!"))))))</f>
        <v>Bitte Energieart auswählen!</v>
      </c>
      <c r="C60" s="47"/>
      <c r="D60" s="47"/>
      <c r="E60" s="47"/>
      <c r="F60" s="47"/>
      <c r="G60" s="47"/>
      <c r="H60" s="121"/>
      <c r="I60" s="60" t="s">
        <v>19</v>
      </c>
      <c r="J60" s="48" t="s">
        <v>5</v>
      </c>
      <c r="K60" s="47" t="str">
        <f>IF(H57="Nein",IF(H58="Erdgas","Den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endet."),IF(H58="Erdgas","Bitte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60" s="47"/>
      <c r="M60" s="47"/>
      <c r="N60" s="47"/>
      <c r="O60" s="47"/>
      <c r="P60" s="47"/>
      <c r="Q60" s="47"/>
      <c r="R60" s="47"/>
      <c r="S60" s="47"/>
      <c r="T60" s="47"/>
      <c r="U60" s="47"/>
      <c r="V60" s="47"/>
      <c r="W60" s="47"/>
      <c r="X60" s="91"/>
      <c r="Y60" s="91"/>
      <c r="Z60" s="91"/>
      <c r="AA60" s="91"/>
      <c r="AB60" s="58"/>
      <c r="AC60" s="49"/>
      <c r="AD60" s="49"/>
    </row>
    <row r="61" spans="2:30" s="37" customFormat="1" x14ac:dyDescent="0.25">
      <c r="B61" s="46"/>
      <c r="C61" s="46"/>
      <c r="D61" s="46"/>
      <c r="E61" s="46"/>
      <c r="F61" s="46"/>
      <c r="G61" s="46"/>
      <c r="H61" s="46"/>
      <c r="I61" s="46"/>
      <c r="J61" s="46"/>
      <c r="K61" s="46"/>
      <c r="L61" s="46"/>
      <c r="M61" s="46"/>
      <c r="N61" s="46"/>
      <c r="O61" s="46"/>
      <c r="P61" s="46"/>
      <c r="Q61" s="46"/>
      <c r="R61" s="46"/>
      <c r="S61" s="46"/>
      <c r="T61" s="46"/>
      <c r="U61" s="46"/>
      <c r="V61" s="46"/>
      <c r="W61" s="46"/>
      <c r="X61" s="91"/>
      <c r="Y61" s="91"/>
      <c r="Z61" s="91"/>
      <c r="AA61" s="91"/>
      <c r="AB61" s="58"/>
    </row>
    <row r="62" spans="2:30" ht="19.5" thickBot="1" x14ac:dyDescent="0.45">
      <c r="B62" s="56" t="s">
        <v>10</v>
      </c>
      <c r="C62" s="47"/>
      <c r="D62" s="47"/>
      <c r="E62" s="47"/>
      <c r="F62" s="47"/>
      <c r="G62" s="47"/>
      <c r="H62" s="47"/>
      <c r="I62" s="47"/>
      <c r="J62" s="47"/>
      <c r="K62" s="47"/>
      <c r="L62" s="47"/>
      <c r="M62" s="47"/>
      <c r="N62" s="47"/>
      <c r="O62" s="47"/>
      <c r="P62" s="47"/>
      <c r="Q62" s="47"/>
      <c r="R62" s="47"/>
      <c r="S62" s="47"/>
      <c r="T62" s="47"/>
      <c r="U62" s="47"/>
      <c r="V62" s="47"/>
      <c r="W62" s="47"/>
      <c r="X62" s="91"/>
      <c r="Y62" s="91"/>
      <c r="Z62" s="91"/>
      <c r="AA62" s="91"/>
      <c r="AB62" s="58"/>
      <c r="AC62" s="49"/>
      <c r="AD62" s="49"/>
    </row>
    <row r="63" spans="2:30" ht="16.5" thickBot="1" x14ac:dyDescent="0.35">
      <c r="B63" s="47" t="s">
        <v>11</v>
      </c>
      <c r="C63" s="47"/>
      <c r="D63" s="47"/>
      <c r="E63" s="47"/>
      <c r="F63" s="47"/>
      <c r="G63" s="47"/>
      <c r="H63" s="119"/>
      <c r="I63" s="47"/>
      <c r="J63" s="48" t="s">
        <v>5</v>
      </c>
      <c r="K63" s="47" t="s">
        <v>12</v>
      </c>
      <c r="L63" s="47"/>
      <c r="M63" s="47"/>
      <c r="N63" s="47"/>
      <c r="O63" s="47"/>
      <c r="P63" s="47"/>
      <c r="Q63" s="47"/>
      <c r="R63" s="47"/>
      <c r="S63" s="47"/>
      <c r="T63" s="47"/>
      <c r="U63" s="47"/>
      <c r="V63" s="47"/>
      <c r="W63" s="47"/>
      <c r="X63" s="91">
        <f>H64</f>
        <v>0</v>
      </c>
      <c r="Y63" s="91">
        <f>H65</f>
        <v>0</v>
      </c>
      <c r="Z63" s="91">
        <f>H66</f>
        <v>0</v>
      </c>
      <c r="AA63" s="91">
        <f>H67</f>
        <v>0</v>
      </c>
      <c r="AB63" s="58"/>
      <c r="AC63" s="49"/>
      <c r="AD63" s="49"/>
    </row>
    <row r="64" spans="2:30" ht="16.5" thickBot="1" x14ac:dyDescent="0.35">
      <c r="B64" s="47" t="s">
        <v>13</v>
      </c>
      <c r="C64" s="47"/>
      <c r="D64" s="47"/>
      <c r="E64" s="47"/>
      <c r="F64" s="47"/>
      <c r="G64" s="47"/>
      <c r="H64" s="119"/>
      <c r="I64" s="59"/>
      <c r="J64" s="48" t="s">
        <v>5</v>
      </c>
      <c r="K64" s="47" t="s">
        <v>15</v>
      </c>
      <c r="L64" s="47"/>
      <c r="M64" s="47"/>
      <c r="N64" s="47"/>
      <c r="O64" s="47"/>
      <c r="P64" s="47"/>
      <c r="Q64" s="47"/>
      <c r="R64" s="47"/>
      <c r="S64" s="47"/>
      <c r="T64" s="47"/>
      <c r="U64" s="47"/>
      <c r="V64" s="47"/>
      <c r="W64" s="47"/>
      <c r="X64" s="91"/>
      <c r="Y64" s="91"/>
      <c r="Z64" s="91"/>
      <c r="AA64" s="91"/>
      <c r="AB64" s="58"/>
      <c r="AC64" s="49"/>
      <c r="AD64" s="49"/>
    </row>
    <row r="65" spans="2:30" ht="16.5" thickBot="1" x14ac:dyDescent="0.35">
      <c r="B65" s="47" t="s">
        <v>16</v>
      </c>
      <c r="C65" s="47"/>
      <c r="D65" s="47"/>
      <c r="E65" s="47"/>
      <c r="F65" s="47"/>
      <c r="G65" s="47"/>
      <c r="H65" s="146"/>
      <c r="I65" s="47"/>
      <c r="J65" s="48" t="s">
        <v>5</v>
      </c>
      <c r="K65" s="47" t="s">
        <v>17</v>
      </c>
      <c r="L65" s="47"/>
      <c r="M65" s="47"/>
      <c r="N65" s="47"/>
      <c r="O65" s="47"/>
      <c r="P65" s="47"/>
      <c r="Q65" s="47"/>
      <c r="R65" s="47"/>
      <c r="S65" s="47"/>
      <c r="T65" s="47"/>
      <c r="U65" s="47"/>
      <c r="V65" s="47"/>
      <c r="W65" s="47"/>
      <c r="X65" s="91"/>
      <c r="Y65" s="91"/>
      <c r="Z65" s="91"/>
      <c r="AA65" s="91"/>
      <c r="AB65" s="58"/>
      <c r="AC65" s="49"/>
      <c r="AD65" s="49"/>
    </row>
    <row r="66" spans="2:30" ht="16.5" thickBot="1" x14ac:dyDescent="0.35">
      <c r="B66" s="47" t="str">
        <f>IF(H65="Erdgas","Nettorechnungsbetrag (Erdgas)",IF(H65="Strom","Nettorechnungsbetrag (Strom)",IF(H65="Wärme/Kälte","Nettorechnungsbetrag (Wärme/Kälte)","Bitte Energieart auswählen!")))</f>
        <v>Bitte Energieart auswählen!</v>
      </c>
      <c r="C66" s="47"/>
      <c r="D66" s="47"/>
      <c r="E66" s="47"/>
      <c r="F66" s="47"/>
      <c r="G66" s="47"/>
      <c r="H66" s="120"/>
      <c r="I66" s="60" t="s">
        <v>18</v>
      </c>
      <c r="J66" s="48" t="s">
        <v>5</v>
      </c>
      <c r="K66" s="47" t="str">
        <f>IF(H65="Erdgas","Erdgaskosten exkl. Steuern, Abgaben, Netzentgelte, etc.",IF(H65="Strom","Stromkosten exkl. Steuern, Abgaben, Netzentgelte, etc.",IF(H65="Wärme/Kälte","Wärme-/Kältekosten exkl. Steuern, Abgaben, Netzentgelte, etc.","Bitte Energieart auswählen!")))</f>
        <v>Bitte Energieart auswählen!</v>
      </c>
      <c r="L66" s="47"/>
      <c r="M66" s="47"/>
      <c r="N66" s="47"/>
      <c r="O66" s="47"/>
      <c r="P66" s="47"/>
      <c r="Q66" s="47"/>
      <c r="R66" s="47"/>
      <c r="S66" s="47"/>
      <c r="T66" s="47"/>
      <c r="U66" s="47"/>
      <c r="V66" s="47"/>
      <c r="W66" s="47"/>
      <c r="X66" s="91"/>
      <c r="Y66" s="91"/>
      <c r="Z66" s="91"/>
      <c r="AA66" s="91"/>
      <c r="AB66" s="58"/>
      <c r="AC66" s="49"/>
      <c r="AD66" s="49"/>
    </row>
    <row r="67" spans="2:30" ht="16.5" thickBot="1" x14ac:dyDescent="0.35">
      <c r="B67" s="47" t="str">
        <f>IF(AND(H65="Erdgas",H64="Nein"),"Erdgasverbrauch in kWh gem. letzter Jahresabrechnung",IF(H65="Erdgas","Erdgasverbrauch in kWh im Kalenderjahr 2021",IF(AND(H65="Strom",H64="Nein"),"Stromverbrauch in kWh gem. letzter Jahresabrechnung",IF(H65="Strom","Stromverbrauch in kWh im Kalenderjahr 2021",IF(AND(H65="Wärme/Kälte",H64="Nein"),"Wärme-/Kälteverbrauch in kWh gem. letzter Jahresabrechnung",IF(H65="Wärme/Kälte","Wärme-/Kälteverbrauch in kWh im Kalenderjahr 2021","Bitte Energieart auswählen!"))))))</f>
        <v>Bitte Energieart auswählen!</v>
      </c>
      <c r="C67" s="47"/>
      <c r="D67" s="47"/>
      <c r="E67" s="47"/>
      <c r="F67" s="47"/>
      <c r="G67" s="47"/>
      <c r="H67" s="121"/>
      <c r="I67" s="60" t="s">
        <v>19</v>
      </c>
      <c r="J67" s="48" t="s">
        <v>5</v>
      </c>
      <c r="K67" s="47" t="str">
        <f>IF(H64="Nein",IF(H65="Erdgas","Den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endet."),IF(H65="Erdgas","Bitte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67" s="47"/>
      <c r="M67" s="47"/>
      <c r="N67" s="47"/>
      <c r="O67" s="47"/>
      <c r="P67" s="47"/>
      <c r="Q67" s="47"/>
      <c r="R67" s="47"/>
      <c r="S67" s="47"/>
      <c r="T67" s="47"/>
      <c r="U67" s="47"/>
      <c r="V67" s="47"/>
      <c r="W67" s="47"/>
      <c r="X67" s="91"/>
      <c r="Y67" s="91"/>
      <c r="Z67" s="91"/>
      <c r="AA67" s="91"/>
      <c r="AB67" s="58"/>
      <c r="AC67" s="49"/>
      <c r="AD67" s="49"/>
    </row>
    <row r="68" spans="2:30" s="37" customFormat="1" x14ac:dyDescent="0.25">
      <c r="B68" s="46"/>
      <c r="C68" s="46"/>
      <c r="D68" s="46"/>
      <c r="E68" s="46"/>
      <c r="F68" s="46"/>
      <c r="G68" s="46"/>
      <c r="H68" s="46"/>
      <c r="I68" s="46"/>
      <c r="J68" s="46"/>
      <c r="K68" s="46"/>
      <c r="L68" s="46"/>
      <c r="M68" s="46"/>
      <c r="N68" s="46"/>
      <c r="O68" s="46"/>
      <c r="P68" s="46"/>
      <c r="Q68" s="46"/>
      <c r="R68" s="46"/>
      <c r="S68" s="46"/>
      <c r="T68" s="46"/>
      <c r="U68" s="46"/>
      <c r="V68" s="46"/>
      <c r="W68" s="46"/>
      <c r="X68" s="91"/>
      <c r="Y68" s="91"/>
      <c r="Z68" s="91"/>
      <c r="AA68" s="91"/>
      <c r="AB68" s="58"/>
    </row>
    <row r="69" spans="2:30" ht="19.5" thickBot="1" x14ac:dyDescent="0.45">
      <c r="B69" s="56" t="s">
        <v>10</v>
      </c>
      <c r="C69" s="47"/>
      <c r="D69" s="47"/>
      <c r="E69" s="47"/>
      <c r="F69" s="47"/>
      <c r="G69" s="47"/>
      <c r="H69" s="47"/>
      <c r="I69" s="47"/>
      <c r="J69" s="47"/>
      <c r="K69" s="47"/>
      <c r="L69" s="47"/>
      <c r="M69" s="47"/>
      <c r="N69" s="47"/>
      <c r="O69" s="47"/>
      <c r="P69" s="47"/>
      <c r="Q69" s="47"/>
      <c r="R69" s="47"/>
      <c r="S69" s="47"/>
      <c r="T69" s="47"/>
      <c r="U69" s="47"/>
      <c r="V69" s="47"/>
      <c r="W69" s="47"/>
      <c r="X69" s="91"/>
      <c r="Y69" s="91"/>
      <c r="Z69" s="91"/>
      <c r="AA69" s="91"/>
      <c r="AB69" s="58"/>
      <c r="AC69" s="49"/>
      <c r="AD69" s="49"/>
    </row>
    <row r="70" spans="2:30" ht="16.5" thickBot="1" x14ac:dyDescent="0.35">
      <c r="B70" s="47" t="s">
        <v>11</v>
      </c>
      <c r="C70" s="47"/>
      <c r="D70" s="47"/>
      <c r="E70" s="47"/>
      <c r="F70" s="47"/>
      <c r="G70" s="47"/>
      <c r="H70" s="119"/>
      <c r="I70" s="47"/>
      <c r="J70" s="48" t="s">
        <v>5</v>
      </c>
      <c r="K70" s="47" t="s">
        <v>12</v>
      </c>
      <c r="L70" s="47"/>
      <c r="M70" s="47"/>
      <c r="N70" s="47"/>
      <c r="O70" s="47"/>
      <c r="P70" s="47"/>
      <c r="Q70" s="47"/>
      <c r="R70" s="47"/>
      <c r="S70" s="47"/>
      <c r="T70" s="47"/>
      <c r="U70" s="47"/>
      <c r="V70" s="47"/>
      <c r="W70" s="47"/>
      <c r="X70" s="91">
        <f>H71</f>
        <v>0</v>
      </c>
      <c r="Y70" s="91">
        <f>H72</f>
        <v>0</v>
      </c>
      <c r="Z70" s="91">
        <f>H73</f>
        <v>0</v>
      </c>
      <c r="AA70" s="91">
        <f>H74</f>
        <v>0</v>
      </c>
      <c r="AB70" s="58"/>
      <c r="AC70" s="49"/>
      <c r="AD70" s="49"/>
    </row>
    <row r="71" spans="2:30" ht="16.5" thickBot="1" x14ac:dyDescent="0.35">
      <c r="B71" s="47" t="s">
        <v>13</v>
      </c>
      <c r="C71" s="47"/>
      <c r="D71" s="47"/>
      <c r="E71" s="47"/>
      <c r="F71" s="47"/>
      <c r="G71" s="47"/>
      <c r="H71" s="119"/>
      <c r="I71" s="59"/>
      <c r="J71" s="48" t="s">
        <v>5</v>
      </c>
      <c r="K71" s="47" t="s">
        <v>15</v>
      </c>
      <c r="L71" s="47"/>
      <c r="M71" s="47"/>
      <c r="N71" s="47"/>
      <c r="O71" s="47"/>
      <c r="P71" s="47"/>
      <c r="Q71" s="47"/>
      <c r="R71" s="47"/>
      <c r="S71" s="47"/>
      <c r="T71" s="47"/>
      <c r="U71" s="47"/>
      <c r="V71" s="47"/>
      <c r="W71" s="47"/>
      <c r="X71" s="91"/>
      <c r="Y71" s="91"/>
      <c r="Z71" s="91"/>
      <c r="AA71" s="91"/>
      <c r="AB71" s="58"/>
      <c r="AC71" s="49"/>
      <c r="AD71" s="49"/>
    </row>
    <row r="72" spans="2:30" ht="16.5" thickBot="1" x14ac:dyDescent="0.35">
      <c r="B72" s="47" t="s">
        <v>16</v>
      </c>
      <c r="C72" s="47"/>
      <c r="D72" s="47"/>
      <c r="E72" s="47"/>
      <c r="F72" s="47"/>
      <c r="G72" s="47"/>
      <c r="H72" s="146"/>
      <c r="I72" s="47"/>
      <c r="J72" s="48" t="s">
        <v>5</v>
      </c>
      <c r="K72" s="47" t="s">
        <v>17</v>
      </c>
      <c r="L72" s="47"/>
      <c r="M72" s="47"/>
      <c r="N72" s="47"/>
      <c r="O72" s="47"/>
      <c r="P72" s="47"/>
      <c r="Q72" s="47"/>
      <c r="R72" s="47"/>
      <c r="S72" s="47"/>
      <c r="T72" s="47"/>
      <c r="U72" s="47"/>
      <c r="V72" s="47"/>
      <c r="W72" s="47"/>
      <c r="X72" s="91"/>
      <c r="Y72" s="91"/>
      <c r="Z72" s="91"/>
      <c r="AA72" s="91"/>
      <c r="AB72" s="58"/>
      <c r="AC72" s="49"/>
      <c r="AD72" s="49"/>
    </row>
    <row r="73" spans="2:30" ht="16.5" thickBot="1" x14ac:dyDescent="0.35">
      <c r="B73" s="47" t="str">
        <f>IF(H72="Erdgas","Nettorechnungsbetrag (Erdgas)",IF(H72="Strom","Nettorechnungsbetrag (Strom)",IF(H72="Wärme/Kälte","Nettorechnungsbetrag (Wärme/Kälte)","Bitte Energieart auswählen!")))</f>
        <v>Bitte Energieart auswählen!</v>
      </c>
      <c r="C73" s="47"/>
      <c r="D73" s="47"/>
      <c r="E73" s="47"/>
      <c r="F73" s="47"/>
      <c r="G73" s="47"/>
      <c r="H73" s="120"/>
      <c r="I73" s="60" t="s">
        <v>18</v>
      </c>
      <c r="J73" s="48" t="s">
        <v>5</v>
      </c>
      <c r="K73" s="47" t="str">
        <f>IF(H72="Erdgas","Erdgaskosten exkl. Steuern, Abgaben, Netzentgelte, etc.",IF(H72="Strom","Stromkosten exkl. Steuern, Abgaben, Netzentgelte, etc.",IF(H72="Wärme/Kälte","Wärme-/Kältekosten exkl. Steuern, Abgaben, Netzentgelte, etc.","Bitte Energieart auswählen!")))</f>
        <v>Bitte Energieart auswählen!</v>
      </c>
      <c r="L73" s="47"/>
      <c r="M73" s="47"/>
      <c r="N73" s="47"/>
      <c r="O73" s="47"/>
      <c r="P73" s="47"/>
      <c r="Q73" s="47"/>
      <c r="R73" s="47"/>
      <c r="S73" s="47"/>
      <c r="T73" s="47"/>
      <c r="U73" s="47"/>
      <c r="V73" s="47"/>
      <c r="W73" s="47"/>
      <c r="X73" s="91"/>
      <c r="Y73" s="91"/>
      <c r="Z73" s="91"/>
      <c r="AA73" s="91"/>
      <c r="AB73" s="58"/>
      <c r="AC73" s="49"/>
      <c r="AD73" s="49"/>
    </row>
    <row r="74" spans="2:30" ht="16.5" thickBot="1" x14ac:dyDescent="0.35">
      <c r="B74" s="47" t="str">
        <f>IF(AND(H72="Erdgas",H71="Nein"),"Erdgasverbrauch in kWh gem. letzter Jahresabrechnung",IF(H72="Erdgas","Erdgasverbrauch in kWh im Kalenderjahr 2021",IF(AND(H72="Strom",H71="Nein"),"Stromverbrauch in kWh gem. letzter Jahresabrechnung",IF(H72="Strom","Stromverbrauch in kWh im Kalenderjahr 2021",IF(AND(H72="Wärme/Kälte",H71="Nein"),"Wärme-/Kälteverbrauch in kWh gem. letzter Jahresabrechnung",IF(H72="Wärme/Kälte","Wärme-/Kälteverbrauch in kWh im Kalenderjahr 2021","Bitte Energieart auswählen!"))))))</f>
        <v>Bitte Energieart auswählen!</v>
      </c>
      <c r="C74" s="47"/>
      <c r="D74" s="47"/>
      <c r="E74" s="47"/>
      <c r="F74" s="47"/>
      <c r="G74" s="47"/>
      <c r="H74" s="121"/>
      <c r="I74" s="60" t="s">
        <v>19</v>
      </c>
      <c r="J74" s="48" t="s">
        <v>5</v>
      </c>
      <c r="K74" s="47" t="str">
        <f>IF(H71="Nein",IF(H72="Erdgas","Den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endet."),IF(H72="Erdgas","Bitte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74" s="47"/>
      <c r="M74" s="47"/>
      <c r="N74" s="47"/>
      <c r="O74" s="47"/>
      <c r="P74" s="47"/>
      <c r="Q74" s="47"/>
      <c r="R74" s="47"/>
      <c r="S74" s="47"/>
      <c r="T74" s="47"/>
      <c r="U74" s="47"/>
      <c r="V74" s="47"/>
      <c r="W74" s="47"/>
      <c r="X74" s="91"/>
      <c r="Y74" s="91"/>
      <c r="Z74" s="91"/>
      <c r="AA74" s="91"/>
      <c r="AB74" s="58"/>
      <c r="AC74" s="49"/>
      <c r="AD74" s="49"/>
    </row>
    <row r="75" spans="2:30" s="37" customFormat="1" x14ac:dyDescent="0.25">
      <c r="B75" s="46"/>
      <c r="C75" s="46"/>
      <c r="D75" s="46"/>
      <c r="E75" s="46"/>
      <c r="F75" s="46"/>
      <c r="G75" s="46"/>
      <c r="H75" s="46"/>
      <c r="I75" s="46"/>
      <c r="J75" s="46"/>
      <c r="K75" s="46"/>
      <c r="L75" s="46"/>
      <c r="M75" s="46"/>
      <c r="N75" s="46"/>
      <c r="O75" s="46"/>
      <c r="P75" s="46"/>
      <c r="Q75" s="46"/>
      <c r="R75" s="46"/>
      <c r="S75" s="46"/>
      <c r="T75" s="46"/>
      <c r="U75" s="46"/>
      <c r="V75" s="46"/>
      <c r="W75" s="46"/>
      <c r="X75" s="91"/>
      <c r="Y75" s="91"/>
      <c r="Z75" s="91"/>
      <c r="AA75" s="91"/>
      <c r="AB75" s="58"/>
    </row>
    <row r="76" spans="2:30" ht="19.5" thickBot="1" x14ac:dyDescent="0.45">
      <c r="B76" s="56" t="s">
        <v>10</v>
      </c>
      <c r="C76" s="47"/>
      <c r="D76" s="47"/>
      <c r="E76" s="47"/>
      <c r="F76" s="47"/>
      <c r="G76" s="47"/>
      <c r="H76" s="47"/>
      <c r="I76" s="47"/>
      <c r="J76" s="47"/>
      <c r="K76" s="47"/>
      <c r="L76" s="47"/>
      <c r="M76" s="47"/>
      <c r="N76" s="47"/>
      <c r="O76" s="47"/>
      <c r="P76" s="47"/>
      <c r="Q76" s="47"/>
      <c r="R76" s="47"/>
      <c r="S76" s="47"/>
      <c r="T76" s="47"/>
      <c r="U76" s="47"/>
      <c r="V76" s="47"/>
      <c r="W76" s="47"/>
      <c r="X76" s="91"/>
      <c r="Y76" s="91"/>
      <c r="Z76" s="91"/>
      <c r="AA76" s="91"/>
      <c r="AB76" s="58"/>
      <c r="AC76" s="49"/>
      <c r="AD76" s="49"/>
    </row>
    <row r="77" spans="2:30" ht="16.5" thickBot="1" x14ac:dyDescent="0.35">
      <c r="B77" s="47" t="s">
        <v>11</v>
      </c>
      <c r="C77" s="47"/>
      <c r="D77" s="47"/>
      <c r="E77" s="47"/>
      <c r="F77" s="47"/>
      <c r="G77" s="47"/>
      <c r="H77" s="119"/>
      <c r="I77" s="47"/>
      <c r="J77" s="48" t="s">
        <v>5</v>
      </c>
      <c r="K77" s="47" t="s">
        <v>12</v>
      </c>
      <c r="L77" s="47"/>
      <c r="M77" s="47"/>
      <c r="N77" s="47"/>
      <c r="O77" s="47"/>
      <c r="P77" s="47"/>
      <c r="Q77" s="47"/>
      <c r="R77" s="47"/>
      <c r="S77" s="47"/>
      <c r="T77" s="47"/>
      <c r="U77" s="47"/>
      <c r="V77" s="47"/>
      <c r="W77" s="47"/>
      <c r="X77" s="91">
        <f>H78</f>
        <v>0</v>
      </c>
      <c r="Y77" s="91">
        <f>H79</f>
        <v>0</v>
      </c>
      <c r="Z77" s="91">
        <f>H80</f>
        <v>0</v>
      </c>
      <c r="AA77" s="91">
        <f>H81</f>
        <v>0</v>
      </c>
      <c r="AB77" s="58"/>
      <c r="AC77" s="49"/>
      <c r="AD77" s="49"/>
    </row>
    <row r="78" spans="2:30" ht="16.5" thickBot="1" x14ac:dyDescent="0.35">
      <c r="B78" s="47" t="s">
        <v>13</v>
      </c>
      <c r="C78" s="47"/>
      <c r="D78" s="47"/>
      <c r="E78" s="47"/>
      <c r="F78" s="47"/>
      <c r="G78" s="47"/>
      <c r="H78" s="119"/>
      <c r="I78" s="59"/>
      <c r="J78" s="48" t="s">
        <v>5</v>
      </c>
      <c r="K78" s="47" t="s">
        <v>15</v>
      </c>
      <c r="L78" s="47"/>
      <c r="M78" s="47"/>
      <c r="N78" s="47"/>
      <c r="O78" s="47"/>
      <c r="P78" s="47"/>
      <c r="Q78" s="47"/>
      <c r="R78" s="47"/>
      <c r="S78" s="47"/>
      <c r="T78" s="47"/>
      <c r="U78" s="47"/>
      <c r="V78" s="47"/>
      <c r="W78" s="47"/>
      <c r="X78" s="91"/>
      <c r="Y78" s="91"/>
      <c r="Z78" s="91"/>
      <c r="AA78" s="91"/>
      <c r="AB78" s="58"/>
      <c r="AC78" s="49"/>
      <c r="AD78" s="49"/>
    </row>
    <row r="79" spans="2:30" ht="16.5" thickBot="1" x14ac:dyDescent="0.35">
      <c r="B79" s="47" t="s">
        <v>16</v>
      </c>
      <c r="C79" s="47"/>
      <c r="D79" s="47"/>
      <c r="E79" s="47"/>
      <c r="F79" s="47"/>
      <c r="G79" s="47"/>
      <c r="H79" s="146"/>
      <c r="I79" s="47"/>
      <c r="J79" s="48" t="s">
        <v>5</v>
      </c>
      <c r="K79" s="47" t="s">
        <v>17</v>
      </c>
      <c r="L79" s="47"/>
      <c r="M79" s="47"/>
      <c r="N79" s="47"/>
      <c r="O79" s="47"/>
      <c r="P79" s="47"/>
      <c r="Q79" s="47"/>
      <c r="R79" s="47"/>
      <c r="S79" s="47"/>
      <c r="T79" s="47"/>
      <c r="U79" s="47"/>
      <c r="V79" s="47"/>
      <c r="W79" s="47"/>
      <c r="X79" s="91"/>
      <c r="Y79" s="91"/>
      <c r="Z79" s="91"/>
      <c r="AA79" s="91"/>
      <c r="AB79" s="58"/>
      <c r="AC79" s="49"/>
      <c r="AD79" s="49"/>
    </row>
    <row r="80" spans="2:30" ht="16.5" thickBot="1" x14ac:dyDescent="0.35">
      <c r="B80" s="47" t="str">
        <f>IF(H79="Erdgas","Nettorechnungsbetrag (Erdgas)",IF(H79="Strom","Nettorechnungsbetrag (Strom)",IF(H79="Wärme/Kälte","Nettorechnungsbetrag (Wärme/Kälte)","Bitte Energieart auswählen!")))</f>
        <v>Bitte Energieart auswählen!</v>
      </c>
      <c r="C80" s="47"/>
      <c r="D80" s="47"/>
      <c r="E80" s="47"/>
      <c r="F80" s="47"/>
      <c r="G80" s="47"/>
      <c r="H80" s="120"/>
      <c r="I80" s="60" t="s">
        <v>18</v>
      </c>
      <c r="J80" s="48" t="s">
        <v>5</v>
      </c>
      <c r="K80" s="47" t="str">
        <f>IF(H79="Erdgas","Erdgaskosten exkl. Steuern, Abgaben, Netzentgelte, etc.",IF(H79="Strom","Stromkosten exkl. Steuern, Abgaben, Netzentgelte, etc.",IF(H79="Wärme/Kälte","Wärme-/Kältekosten exkl. Steuern, Abgaben, Netzentgelte, etc.","Bitte Energieart auswählen!")))</f>
        <v>Bitte Energieart auswählen!</v>
      </c>
      <c r="L80" s="47"/>
      <c r="M80" s="47"/>
      <c r="N80" s="47"/>
      <c r="O80" s="47"/>
      <c r="P80" s="47"/>
      <c r="Q80" s="47"/>
      <c r="R80" s="47"/>
      <c r="S80" s="47"/>
      <c r="T80" s="47"/>
      <c r="U80" s="47"/>
      <c r="V80" s="47"/>
      <c r="W80" s="47"/>
      <c r="X80" s="91"/>
      <c r="Y80" s="91"/>
      <c r="Z80" s="91"/>
      <c r="AA80" s="91"/>
      <c r="AB80" s="58"/>
      <c r="AC80" s="49"/>
      <c r="AD80" s="49"/>
    </row>
    <row r="81" spans="2:30" ht="16.5" thickBot="1" x14ac:dyDescent="0.35">
      <c r="B81" s="47" t="str">
        <f>IF(AND(H79="Erdgas",H78="Nein"),"Erdgasverbrauch in kWh gem. letzter Jahresabrechnung",IF(H79="Erdgas","Erdgasverbrauch in kWh im Kalenderjahr 2021",IF(AND(H79="Strom",H78="Nein"),"Stromverbrauch in kWh gem. letzter Jahresabrechnung",IF(H79="Strom","Stromverbrauch in kWh im Kalenderjahr 2021",IF(AND(H79="Wärme/Kälte",H78="Nein"),"Wärme-/Kälteverbrauch in kWh gem. letzter Jahresabrechnung",IF(H79="Wärme/Kälte","Wärme-/Kälteverbrauch in kWh im Kalenderjahr 2021","Bitte Energieart auswählen!"))))))</f>
        <v>Bitte Energieart auswählen!</v>
      </c>
      <c r="C81" s="47"/>
      <c r="D81" s="47"/>
      <c r="E81" s="47"/>
      <c r="F81" s="47"/>
      <c r="G81" s="47"/>
      <c r="H81" s="121"/>
      <c r="I81" s="60" t="s">
        <v>19</v>
      </c>
      <c r="J81" s="48" t="s">
        <v>5</v>
      </c>
      <c r="K81" s="47" t="str">
        <f>IF(H78="Nein",IF(H79="Erdgas","Den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endet."),IF(H79="Erdgas","Bitte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81" s="47"/>
      <c r="M81" s="47"/>
      <c r="N81" s="47"/>
      <c r="O81" s="47"/>
      <c r="P81" s="47"/>
      <c r="Q81" s="47"/>
      <c r="R81" s="47"/>
      <c r="S81" s="47"/>
      <c r="T81" s="47"/>
      <c r="U81" s="47"/>
      <c r="V81" s="47"/>
      <c r="W81" s="47"/>
      <c r="X81" s="91"/>
      <c r="Y81" s="91"/>
      <c r="Z81" s="91"/>
      <c r="AA81" s="91"/>
      <c r="AB81" s="58"/>
      <c r="AC81" s="49"/>
      <c r="AD81" s="49"/>
    </row>
    <row r="82" spans="2:30" s="37" customFormat="1" x14ac:dyDescent="0.25">
      <c r="B82" s="46"/>
      <c r="C82" s="46"/>
      <c r="D82" s="46"/>
      <c r="E82" s="46"/>
      <c r="F82" s="46"/>
      <c r="G82" s="46"/>
      <c r="H82" s="46"/>
      <c r="I82" s="46"/>
      <c r="J82" s="46"/>
      <c r="K82" s="46"/>
      <c r="L82" s="46"/>
      <c r="M82" s="46"/>
      <c r="N82" s="46"/>
      <c r="O82" s="46"/>
      <c r="P82" s="46"/>
      <c r="Q82" s="46"/>
      <c r="R82" s="46"/>
      <c r="S82" s="46"/>
      <c r="T82" s="46"/>
      <c r="U82" s="46"/>
      <c r="V82" s="46"/>
      <c r="W82" s="46"/>
      <c r="X82" s="91"/>
      <c r="Y82" s="91"/>
      <c r="Z82" s="91"/>
      <c r="AA82" s="91"/>
      <c r="AB82" s="58"/>
    </row>
    <row r="83" spans="2:30" ht="19.5" thickBot="1" x14ac:dyDescent="0.45">
      <c r="B83" s="56" t="s">
        <v>10</v>
      </c>
      <c r="C83" s="47"/>
      <c r="D83" s="47"/>
      <c r="E83" s="47"/>
      <c r="F83" s="47"/>
      <c r="G83" s="47"/>
      <c r="H83" s="47"/>
      <c r="I83" s="47"/>
      <c r="J83" s="47"/>
      <c r="K83" s="47"/>
      <c r="L83" s="47"/>
      <c r="M83" s="47"/>
      <c r="N83" s="47"/>
      <c r="O83" s="47"/>
      <c r="P83" s="47"/>
      <c r="Q83" s="47"/>
      <c r="R83" s="47"/>
      <c r="S83" s="47"/>
      <c r="T83" s="47"/>
      <c r="U83" s="47"/>
      <c r="V83" s="47"/>
      <c r="W83" s="47"/>
      <c r="X83" s="91"/>
      <c r="Y83" s="91"/>
      <c r="Z83" s="91"/>
      <c r="AA83" s="91"/>
      <c r="AB83" s="58"/>
      <c r="AC83" s="49"/>
      <c r="AD83" s="49"/>
    </row>
    <row r="84" spans="2:30" ht="16.5" thickBot="1" x14ac:dyDescent="0.35">
      <c r="B84" s="47" t="s">
        <v>11</v>
      </c>
      <c r="C84" s="47"/>
      <c r="D84" s="47"/>
      <c r="E84" s="47"/>
      <c r="F84" s="47"/>
      <c r="G84" s="47"/>
      <c r="H84" s="119"/>
      <c r="I84" s="47"/>
      <c r="J84" s="48" t="s">
        <v>5</v>
      </c>
      <c r="K84" s="47" t="s">
        <v>12</v>
      </c>
      <c r="L84" s="47"/>
      <c r="M84" s="47"/>
      <c r="N84" s="47"/>
      <c r="O84" s="47"/>
      <c r="P84" s="47"/>
      <c r="Q84" s="47"/>
      <c r="R84" s="47"/>
      <c r="S84" s="47"/>
      <c r="T84" s="47"/>
      <c r="U84" s="47"/>
      <c r="V84" s="47"/>
      <c r="W84" s="47"/>
      <c r="X84" s="91">
        <f>H85</f>
        <v>0</v>
      </c>
      <c r="Y84" s="91">
        <f>H86</f>
        <v>0</v>
      </c>
      <c r="Z84" s="91">
        <f>H87</f>
        <v>0</v>
      </c>
      <c r="AA84" s="91">
        <f>H88</f>
        <v>0</v>
      </c>
      <c r="AB84" s="58"/>
      <c r="AC84" s="49"/>
      <c r="AD84" s="49"/>
    </row>
    <row r="85" spans="2:30" ht="16.5" thickBot="1" x14ac:dyDescent="0.35">
      <c r="B85" s="47" t="s">
        <v>13</v>
      </c>
      <c r="C85" s="47"/>
      <c r="D85" s="47"/>
      <c r="E85" s="47"/>
      <c r="F85" s="47"/>
      <c r="G85" s="47"/>
      <c r="H85" s="119"/>
      <c r="I85" s="59"/>
      <c r="J85" s="48" t="s">
        <v>5</v>
      </c>
      <c r="K85" s="47" t="s">
        <v>15</v>
      </c>
      <c r="L85" s="47"/>
      <c r="M85" s="47"/>
      <c r="N85" s="47"/>
      <c r="O85" s="47"/>
      <c r="P85" s="47"/>
      <c r="Q85" s="47"/>
      <c r="R85" s="47"/>
      <c r="S85" s="47"/>
      <c r="T85" s="47"/>
      <c r="U85" s="47"/>
      <c r="V85" s="47"/>
      <c r="W85" s="47"/>
      <c r="X85" s="91"/>
      <c r="Y85" s="91"/>
      <c r="Z85" s="91"/>
      <c r="AA85" s="91"/>
      <c r="AB85" s="58"/>
      <c r="AC85" s="49"/>
      <c r="AD85" s="49"/>
    </row>
    <row r="86" spans="2:30" ht="16.5" thickBot="1" x14ac:dyDescent="0.35">
      <c r="B86" s="47" t="s">
        <v>16</v>
      </c>
      <c r="C86" s="47"/>
      <c r="D86" s="47"/>
      <c r="E86" s="47"/>
      <c r="F86" s="47"/>
      <c r="G86" s="47"/>
      <c r="H86" s="146"/>
      <c r="I86" s="47"/>
      <c r="J86" s="48" t="s">
        <v>5</v>
      </c>
      <c r="K86" s="47" t="s">
        <v>17</v>
      </c>
      <c r="L86" s="47"/>
      <c r="M86" s="47"/>
      <c r="N86" s="47"/>
      <c r="O86" s="47"/>
      <c r="P86" s="47"/>
      <c r="Q86" s="47"/>
      <c r="R86" s="47"/>
      <c r="S86" s="47"/>
      <c r="T86" s="47"/>
      <c r="U86" s="47"/>
      <c r="V86" s="47"/>
      <c r="W86" s="47"/>
      <c r="X86" s="91"/>
      <c r="Y86" s="91"/>
      <c r="Z86" s="91"/>
      <c r="AA86" s="91"/>
      <c r="AB86" s="58"/>
      <c r="AC86" s="49"/>
      <c r="AD86" s="49"/>
    </row>
    <row r="87" spans="2:30" ht="16.5" thickBot="1" x14ac:dyDescent="0.35">
      <c r="B87" s="47" t="str">
        <f>IF(H86="Erdgas","Nettorechnungsbetrag (Erdgas)",IF(H86="Strom","Nettorechnungsbetrag (Strom)",IF(H86="Wärme/Kälte","Nettorechnungsbetrag (Wärme/Kälte)","Bitte Energieart auswählen!")))</f>
        <v>Bitte Energieart auswählen!</v>
      </c>
      <c r="C87" s="47"/>
      <c r="D87" s="47"/>
      <c r="E87" s="47"/>
      <c r="F87" s="47"/>
      <c r="G87" s="47"/>
      <c r="H87" s="120"/>
      <c r="I87" s="60" t="s">
        <v>18</v>
      </c>
      <c r="J87" s="48" t="s">
        <v>5</v>
      </c>
      <c r="K87" s="47" t="str">
        <f>IF(H86="Erdgas","Erdgaskosten exkl. Steuern, Abgaben, Netzentgelte, etc.",IF(H86="Strom","Stromkosten exkl. Steuern, Abgaben, Netzentgelte, etc.",IF(H86="Wärme/Kälte","Wärme-/Kältekosten exkl. Steuern, Abgaben, Netzentgelte, etc.","Bitte Energieart auswählen!")))</f>
        <v>Bitte Energieart auswählen!</v>
      </c>
      <c r="L87" s="47"/>
      <c r="M87" s="47"/>
      <c r="N87" s="47"/>
      <c r="O87" s="47"/>
      <c r="P87" s="47"/>
      <c r="Q87" s="47"/>
      <c r="R87" s="47"/>
      <c r="S87" s="47"/>
      <c r="T87" s="47"/>
      <c r="U87" s="47"/>
      <c r="V87" s="47"/>
      <c r="W87" s="47"/>
      <c r="X87" s="91"/>
      <c r="Y87" s="91"/>
      <c r="Z87" s="91"/>
      <c r="AA87" s="91"/>
      <c r="AB87" s="58"/>
      <c r="AC87" s="49"/>
      <c r="AD87" s="49"/>
    </row>
    <row r="88" spans="2:30" ht="16.5" thickBot="1" x14ac:dyDescent="0.35">
      <c r="B88" s="47" t="str">
        <f>IF(AND(H86="Erdgas",H85="Nein"),"Erdgasverbrauch in kWh gem. letzter Jahresabrechnung",IF(H86="Erdgas","Erdgasverbrauch in kWh im Kalenderjahr 2021",IF(AND(H86="Strom",H85="Nein"),"Stromverbrauch in kWh gem. letzter Jahresabrechnung",IF(H86="Strom","Stromverbrauch in kWh im Kalenderjahr 2021",IF(AND(H86="Wärme/Kälte",H85="Nein"),"Wärme-/Kälteverbrauch in kWh gem. letzter Jahresabrechnung",IF(H86="Wärme/Kälte","Wärme-/Kälteverbrauch in kWh im Kalenderjahr 2021","Bitte Energieart auswählen!"))))))</f>
        <v>Bitte Energieart auswählen!</v>
      </c>
      <c r="C88" s="47"/>
      <c r="D88" s="47"/>
      <c r="E88" s="47"/>
      <c r="F88" s="47"/>
      <c r="G88" s="47"/>
      <c r="H88" s="121"/>
      <c r="I88" s="60" t="s">
        <v>19</v>
      </c>
      <c r="J88" s="48" t="s">
        <v>5</v>
      </c>
      <c r="K88" s="47" t="str">
        <f>IF(H85="Nein",IF(H86="Erdgas","Den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endet."),IF(H86="Erdgas","Bitte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88" s="47"/>
      <c r="M88" s="47"/>
      <c r="N88" s="47"/>
      <c r="O88" s="47"/>
      <c r="P88" s="47"/>
      <c r="Q88" s="47"/>
      <c r="R88" s="47"/>
      <c r="S88" s="47"/>
      <c r="T88" s="47"/>
      <c r="U88" s="47"/>
      <c r="V88" s="47"/>
      <c r="W88" s="47"/>
      <c r="X88" s="91"/>
      <c r="Y88" s="91"/>
      <c r="Z88" s="91"/>
      <c r="AA88" s="91"/>
      <c r="AB88" s="58"/>
      <c r="AC88" s="49"/>
      <c r="AD88" s="49"/>
    </row>
    <row r="89" spans="2:30" s="37" customFormat="1" x14ac:dyDescent="0.25">
      <c r="B89" s="101"/>
      <c r="C89" s="101"/>
      <c r="D89" s="101"/>
      <c r="E89" s="101"/>
      <c r="F89" s="101"/>
      <c r="G89" s="101"/>
      <c r="H89" s="101"/>
      <c r="I89" s="101"/>
      <c r="J89" s="101"/>
      <c r="K89" s="101"/>
      <c r="L89" s="101"/>
      <c r="M89" s="101"/>
      <c r="N89" s="101"/>
      <c r="O89" s="101"/>
      <c r="P89" s="101"/>
      <c r="Q89" s="101"/>
      <c r="R89" s="101"/>
      <c r="S89" s="101"/>
      <c r="T89" s="101"/>
      <c r="U89" s="101"/>
      <c r="V89" s="101"/>
      <c r="W89" s="101"/>
      <c r="X89" s="103"/>
      <c r="Y89" s="101"/>
      <c r="Z89" s="101"/>
      <c r="AA89" s="101"/>
      <c r="AB89" s="58"/>
    </row>
    <row r="90" spans="2:30" ht="19.5" thickBot="1" x14ac:dyDescent="0.45">
      <c r="B90" s="104" t="s">
        <v>10</v>
      </c>
      <c r="C90" s="101"/>
      <c r="D90" s="101"/>
      <c r="E90" s="101"/>
      <c r="F90" s="101"/>
      <c r="G90" s="101"/>
      <c r="H90" s="101"/>
      <c r="I90" s="101"/>
      <c r="J90" s="101"/>
      <c r="K90" s="101"/>
      <c r="L90" s="101"/>
      <c r="M90" s="101"/>
      <c r="N90" s="101"/>
      <c r="O90" s="101"/>
      <c r="P90" s="101"/>
      <c r="Q90" s="101"/>
      <c r="R90" s="101"/>
      <c r="S90" s="101"/>
      <c r="T90" s="101"/>
      <c r="U90" s="101"/>
      <c r="V90" s="101"/>
      <c r="W90" s="101"/>
      <c r="X90" s="103"/>
      <c r="Y90" s="103"/>
      <c r="Z90" s="103"/>
      <c r="AA90" s="103"/>
    </row>
    <row r="91" spans="2:30" ht="16.5" thickBot="1" x14ac:dyDescent="0.35">
      <c r="B91" s="47" t="s">
        <v>11</v>
      </c>
      <c r="C91" s="47"/>
      <c r="D91" s="47"/>
      <c r="E91" s="47"/>
      <c r="F91" s="47"/>
      <c r="G91" s="47"/>
      <c r="H91" s="119"/>
      <c r="I91" s="47"/>
      <c r="J91" s="48" t="s">
        <v>5</v>
      </c>
      <c r="K91" s="47" t="s">
        <v>12</v>
      </c>
      <c r="L91" s="47"/>
      <c r="M91" s="47"/>
      <c r="N91" s="47"/>
      <c r="O91" s="47"/>
      <c r="P91" s="47"/>
      <c r="Q91" s="47"/>
      <c r="R91" s="47"/>
      <c r="S91" s="47"/>
      <c r="T91" s="47"/>
      <c r="U91" s="47"/>
      <c r="V91" s="47"/>
      <c r="W91" s="47"/>
      <c r="X91" s="91">
        <f>H92</f>
        <v>0</v>
      </c>
      <c r="Y91" s="91">
        <f>H93</f>
        <v>0</v>
      </c>
      <c r="Z91" s="91">
        <f>H94</f>
        <v>0</v>
      </c>
      <c r="AA91" s="91">
        <f>H95</f>
        <v>0</v>
      </c>
    </row>
    <row r="92" spans="2:30" ht="16.5" thickBot="1" x14ac:dyDescent="0.35">
      <c r="B92" s="47" t="s">
        <v>13</v>
      </c>
      <c r="C92" s="47"/>
      <c r="D92" s="47"/>
      <c r="E92" s="47"/>
      <c r="F92" s="47"/>
      <c r="G92" s="47"/>
      <c r="H92" s="119"/>
      <c r="I92" s="59"/>
      <c r="J92" s="48" t="s">
        <v>5</v>
      </c>
      <c r="K92" s="47" t="s">
        <v>15</v>
      </c>
      <c r="L92" s="47"/>
      <c r="M92" s="47"/>
      <c r="N92" s="47"/>
      <c r="O92" s="47"/>
      <c r="P92" s="47"/>
      <c r="Q92" s="47"/>
      <c r="R92" s="47"/>
      <c r="S92" s="47"/>
      <c r="T92" s="47"/>
      <c r="U92" s="47"/>
      <c r="V92" s="47"/>
      <c r="W92" s="47"/>
      <c r="X92" s="91"/>
      <c r="Y92" s="91"/>
      <c r="Z92" s="91"/>
      <c r="AA92" s="91"/>
    </row>
    <row r="93" spans="2:30" ht="16.5" thickBot="1" x14ac:dyDescent="0.35">
      <c r="B93" s="47" t="s">
        <v>16</v>
      </c>
      <c r="C93" s="47"/>
      <c r="D93" s="47"/>
      <c r="E93" s="47"/>
      <c r="F93" s="47"/>
      <c r="G93" s="47"/>
      <c r="H93" s="146"/>
      <c r="I93" s="47"/>
      <c r="J93" s="48" t="s">
        <v>5</v>
      </c>
      <c r="K93" s="47" t="s">
        <v>17</v>
      </c>
      <c r="L93" s="47"/>
      <c r="M93" s="47"/>
      <c r="N93" s="47"/>
      <c r="O93" s="47"/>
      <c r="P93" s="47"/>
      <c r="Q93" s="47"/>
      <c r="R93" s="47"/>
      <c r="S93" s="47"/>
      <c r="T93" s="47"/>
      <c r="U93" s="47"/>
      <c r="V93" s="47"/>
      <c r="W93" s="47"/>
      <c r="X93" s="91"/>
      <c r="Y93" s="91"/>
      <c r="Z93" s="91"/>
      <c r="AA93" s="91"/>
    </row>
    <row r="94" spans="2:30" ht="16.5" thickBot="1" x14ac:dyDescent="0.35">
      <c r="B94" s="47" t="str">
        <f>IF(H93="Erdgas","Nettorechnungsbetrag (Erdgas)",IF(H93="Strom","Nettorechnungsbetrag (Strom)",IF(H93="Wärme/Kälte","Nettorechnungsbetrag (Wärme/Kälte)","Bitte Energieart auswählen!")))</f>
        <v>Bitte Energieart auswählen!</v>
      </c>
      <c r="C94" s="47"/>
      <c r="D94" s="47"/>
      <c r="E94" s="47"/>
      <c r="F94" s="47"/>
      <c r="G94" s="47"/>
      <c r="H94" s="120"/>
      <c r="I94" s="60" t="s">
        <v>18</v>
      </c>
      <c r="J94" s="48" t="s">
        <v>5</v>
      </c>
      <c r="K94" s="47" t="str">
        <f>IF(H93="Erdgas","Erdgaskosten exkl. Steuern, Abgaben, Netzentgelte, etc.",IF(H93="Strom","Stromkosten exkl. Steuern, Abgaben, Netzentgelte, etc.",IF(H93="Wärme/Kälte","Wärme-/Kältekosten exkl. Steuern, Abgaben, Netzentgelte, etc.","Bitte Energieart auswählen!")))</f>
        <v>Bitte Energieart auswählen!</v>
      </c>
      <c r="L94" s="47"/>
      <c r="M94" s="47"/>
      <c r="N94" s="47"/>
      <c r="O94" s="47"/>
      <c r="P94" s="47"/>
      <c r="Q94" s="47"/>
      <c r="R94" s="47"/>
      <c r="S94" s="47"/>
      <c r="T94" s="47"/>
      <c r="U94" s="47"/>
      <c r="V94" s="47"/>
      <c r="W94" s="47"/>
      <c r="X94" s="91"/>
      <c r="Y94" s="91"/>
      <c r="Z94" s="91"/>
      <c r="AA94" s="91"/>
    </row>
    <row r="95" spans="2:30" ht="16.5" thickBot="1" x14ac:dyDescent="0.35">
      <c r="B95" s="47" t="str">
        <f>IF(AND(H93="Erdgas",H92="Nein"),"Erdgasverbrauch in kWh gem. letzter Jahresabrechnung",IF(H93="Erdgas","Erdgasverbrauch in kWh im Kalenderjahr 2021",IF(AND(H93="Strom",H92="Nein"),"Stromverbrauch in kWh gem. letzter Jahresabrechnung",IF(H93="Strom","Stromverbrauch in kWh im Kalenderjahr 2021",IF(AND(H93="Wärme/Kälte",H92="Nein"),"Wärme-/Kälteverbrauch in kWh gem. letzter Jahresabrechnung",IF(H93="Wärme/Kälte","Wärme-/Kälteverbrauch in kWh im Kalenderjahr 2021","Bitte Energieart auswählen!"))))))</f>
        <v>Bitte Energieart auswählen!</v>
      </c>
      <c r="C95" s="47"/>
      <c r="D95" s="47"/>
      <c r="E95" s="47"/>
      <c r="F95" s="47"/>
      <c r="G95" s="47"/>
      <c r="H95" s="121"/>
      <c r="I95" s="60" t="s">
        <v>19</v>
      </c>
      <c r="J95" s="48" t="s">
        <v>5</v>
      </c>
      <c r="K95" s="47" t="str">
        <f>IF(H92="Nein",IF(H93="Erdgas","Den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endet."),IF(H93="Erdgas","Bitte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95" s="47"/>
      <c r="M95" s="47"/>
      <c r="N95" s="47"/>
      <c r="O95" s="47"/>
      <c r="P95" s="47"/>
      <c r="Q95" s="47"/>
      <c r="R95" s="47"/>
      <c r="S95" s="47"/>
      <c r="T95" s="47"/>
      <c r="U95" s="47"/>
      <c r="V95" s="47"/>
      <c r="W95" s="47"/>
      <c r="X95" s="91"/>
      <c r="Y95" s="91"/>
      <c r="Z95" s="91"/>
      <c r="AA95" s="91"/>
    </row>
    <row r="96" spans="2:30" x14ac:dyDescent="0.25">
      <c r="B96" s="101"/>
      <c r="C96" s="101"/>
      <c r="D96" s="101"/>
      <c r="E96" s="101"/>
      <c r="F96" s="101"/>
      <c r="G96" s="101"/>
      <c r="H96" s="101"/>
      <c r="I96" s="101"/>
      <c r="J96" s="101"/>
      <c r="K96" s="101"/>
      <c r="L96" s="101"/>
      <c r="M96" s="101"/>
      <c r="N96" s="101"/>
      <c r="O96" s="101"/>
      <c r="P96" s="101"/>
      <c r="Q96" s="101"/>
      <c r="R96" s="101"/>
      <c r="S96" s="101"/>
      <c r="T96" s="101"/>
      <c r="U96" s="101"/>
      <c r="V96" s="101"/>
      <c r="W96" s="101"/>
      <c r="X96" s="103"/>
      <c r="Y96" s="101"/>
      <c r="Z96" s="101"/>
      <c r="AA96" s="101"/>
    </row>
    <row r="97" spans="2:27" ht="19.5" thickBot="1" x14ac:dyDescent="0.45">
      <c r="B97" s="104" t="s">
        <v>10</v>
      </c>
      <c r="C97" s="101"/>
      <c r="D97" s="101"/>
      <c r="E97" s="101"/>
      <c r="F97" s="101"/>
      <c r="G97" s="101"/>
      <c r="H97" s="101"/>
      <c r="I97" s="101"/>
      <c r="J97" s="101"/>
      <c r="K97" s="101"/>
      <c r="L97" s="101"/>
      <c r="M97" s="101"/>
      <c r="N97" s="101"/>
      <c r="O97" s="101"/>
      <c r="P97" s="101"/>
      <c r="Q97" s="101"/>
      <c r="R97" s="101"/>
      <c r="S97" s="101"/>
      <c r="T97" s="101"/>
      <c r="U97" s="101"/>
      <c r="V97" s="101"/>
      <c r="W97" s="101"/>
      <c r="X97" s="103"/>
      <c r="Y97" s="103"/>
      <c r="Z97" s="103"/>
      <c r="AA97" s="103"/>
    </row>
    <row r="98" spans="2:27" ht="16.5" thickBot="1" x14ac:dyDescent="0.35">
      <c r="B98" s="47" t="s">
        <v>11</v>
      </c>
      <c r="C98" s="47"/>
      <c r="D98" s="47"/>
      <c r="E98" s="47"/>
      <c r="F98" s="47"/>
      <c r="G98" s="47"/>
      <c r="H98" s="119"/>
      <c r="I98" s="47"/>
      <c r="J98" s="48" t="s">
        <v>5</v>
      </c>
      <c r="K98" s="47" t="s">
        <v>12</v>
      </c>
      <c r="L98" s="47"/>
      <c r="M98" s="47"/>
      <c r="N98" s="47"/>
      <c r="O98" s="47"/>
      <c r="P98" s="47"/>
      <c r="Q98" s="47"/>
      <c r="R98" s="47"/>
      <c r="S98" s="47"/>
      <c r="T98" s="47"/>
      <c r="U98" s="47"/>
      <c r="V98" s="47"/>
      <c r="W98" s="47"/>
      <c r="X98" s="91">
        <f>H99</f>
        <v>0</v>
      </c>
      <c r="Y98" s="91">
        <f>H100</f>
        <v>0</v>
      </c>
      <c r="Z98" s="91">
        <f>H101</f>
        <v>0</v>
      </c>
      <c r="AA98" s="91">
        <f>H102</f>
        <v>0</v>
      </c>
    </row>
    <row r="99" spans="2:27" ht="16.5" thickBot="1" x14ac:dyDescent="0.35">
      <c r="B99" s="47" t="s">
        <v>13</v>
      </c>
      <c r="C99" s="47"/>
      <c r="D99" s="47"/>
      <c r="E99" s="47"/>
      <c r="F99" s="47"/>
      <c r="G99" s="47"/>
      <c r="H99" s="119"/>
      <c r="I99" s="59"/>
      <c r="J99" s="48" t="s">
        <v>5</v>
      </c>
      <c r="K99" s="47" t="s">
        <v>15</v>
      </c>
      <c r="L99" s="47"/>
      <c r="M99" s="47"/>
      <c r="N99" s="47"/>
      <c r="O99" s="47"/>
      <c r="P99" s="47"/>
      <c r="Q99" s="47"/>
      <c r="R99" s="47"/>
      <c r="S99" s="47"/>
      <c r="T99" s="47"/>
      <c r="U99" s="47"/>
      <c r="V99" s="47"/>
      <c r="W99" s="47"/>
      <c r="X99" s="91"/>
      <c r="Y99" s="91"/>
      <c r="Z99" s="91"/>
      <c r="AA99" s="91"/>
    </row>
    <row r="100" spans="2:27" ht="16.5" thickBot="1" x14ac:dyDescent="0.35">
      <c r="B100" s="47" t="s">
        <v>16</v>
      </c>
      <c r="C100" s="47"/>
      <c r="D100" s="47"/>
      <c r="E100" s="47"/>
      <c r="F100" s="47"/>
      <c r="G100" s="47"/>
      <c r="H100" s="146"/>
      <c r="I100" s="47"/>
      <c r="J100" s="48" t="s">
        <v>5</v>
      </c>
      <c r="K100" s="47" t="s">
        <v>17</v>
      </c>
      <c r="L100" s="47"/>
      <c r="M100" s="47"/>
      <c r="N100" s="47"/>
      <c r="O100" s="47"/>
      <c r="P100" s="47"/>
      <c r="Q100" s="47"/>
      <c r="R100" s="47"/>
      <c r="S100" s="47"/>
      <c r="T100" s="47"/>
      <c r="U100" s="47"/>
      <c r="V100" s="47"/>
      <c r="W100" s="47"/>
      <c r="X100" s="91"/>
      <c r="Y100" s="91"/>
      <c r="Z100" s="91"/>
      <c r="AA100" s="91"/>
    </row>
    <row r="101" spans="2:27" ht="16.5" thickBot="1" x14ac:dyDescent="0.35">
      <c r="B101" s="47" t="str">
        <f>IF(H100="Erdgas","Nettorechnungsbetrag (Erdgas)",IF(H100="Strom","Nettorechnungsbetrag (Strom)",IF(H100="Wärme/Kälte","Nettorechnungsbetrag (Wärme/Kälte)","Bitte Energieart auswählen!")))</f>
        <v>Bitte Energieart auswählen!</v>
      </c>
      <c r="C101" s="47"/>
      <c r="D101" s="47"/>
      <c r="E101" s="47"/>
      <c r="F101" s="47"/>
      <c r="G101" s="47"/>
      <c r="H101" s="120"/>
      <c r="I101" s="60" t="s">
        <v>18</v>
      </c>
      <c r="J101" s="48" t="s">
        <v>5</v>
      </c>
      <c r="K101" s="47" t="str">
        <f>IF(H100="Erdgas","Erdgaskosten exkl. Steuern, Abgaben, Netzentgelte, etc.",IF(H100="Strom","Stromkosten exkl. Steuern, Abgaben, Netzentgelte, etc.",IF(H100="Wärme/Kälte","Wärme-/Kältekosten exkl. Steuern, Abgaben, Netzentgelte, etc.","Bitte Energieart auswählen!")))</f>
        <v>Bitte Energieart auswählen!</v>
      </c>
      <c r="L101" s="47"/>
      <c r="M101" s="47"/>
      <c r="N101" s="47"/>
      <c r="O101" s="47"/>
      <c r="P101" s="47"/>
      <c r="Q101" s="47"/>
      <c r="R101" s="47"/>
      <c r="S101" s="47"/>
      <c r="T101" s="47"/>
      <c r="U101" s="47"/>
      <c r="V101" s="47"/>
      <c r="W101" s="47"/>
      <c r="X101" s="91"/>
      <c r="Y101" s="91"/>
      <c r="Z101" s="91"/>
      <c r="AA101" s="91"/>
    </row>
    <row r="102" spans="2:27" ht="16.5" thickBot="1" x14ac:dyDescent="0.35">
      <c r="B102" s="47" t="str">
        <f>IF(AND(H100="Erdgas",H99="Nein"),"Erdgasverbrauch in kWh gem. letzter Jahresabrechnung",IF(H100="Erdgas","Erdgasverbrauch in kWh im Kalenderjahr 2021",IF(AND(H100="Strom",H99="Nein"),"Stromverbrauch in kWh gem. letzter Jahresabrechnung",IF(H100="Strom","Stromverbrauch in kWh im Kalenderjahr 2021",IF(AND(H100="Wärme/Kälte",H99="Nein"),"Wärme-/Kälteverbrauch in kWh gem. letzter Jahresabrechnung",IF(H100="Wärme/Kälte","Wärme-/Kälteverbrauch in kWh im Kalenderjahr 2021","Bitte Energieart auswählen!"))))))</f>
        <v>Bitte Energieart auswählen!</v>
      </c>
      <c r="C102" s="47"/>
      <c r="D102" s="47"/>
      <c r="E102" s="47"/>
      <c r="F102" s="47"/>
      <c r="G102" s="47"/>
      <c r="H102" s="121"/>
      <c r="I102" s="60" t="s">
        <v>19</v>
      </c>
      <c r="J102" s="48" t="s">
        <v>5</v>
      </c>
      <c r="K102" s="47" t="str">
        <f>IF(H99="Nein",IF(H100="Erdgas","Den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endet."),IF(H100="Erdgas","Bitte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102" s="47"/>
      <c r="M102" s="47"/>
      <c r="N102" s="47"/>
      <c r="O102" s="47"/>
      <c r="P102" s="47"/>
      <c r="Q102" s="47"/>
      <c r="R102" s="47"/>
      <c r="S102" s="47"/>
      <c r="T102" s="47"/>
      <c r="U102" s="47"/>
      <c r="V102" s="47"/>
      <c r="W102" s="47"/>
      <c r="X102" s="91"/>
      <c r="Y102" s="91"/>
      <c r="Z102" s="91"/>
      <c r="AA102" s="91"/>
    </row>
    <row r="103" spans="2:27" x14ac:dyDescent="0.25">
      <c r="B103" s="101"/>
      <c r="C103" s="101"/>
      <c r="D103" s="101"/>
      <c r="E103" s="101"/>
      <c r="F103" s="101"/>
      <c r="G103" s="101"/>
      <c r="H103" s="101"/>
      <c r="I103" s="101"/>
      <c r="J103" s="101"/>
      <c r="K103" s="101"/>
      <c r="L103" s="101"/>
      <c r="M103" s="101"/>
      <c r="N103" s="101"/>
      <c r="O103" s="101"/>
      <c r="P103" s="101"/>
      <c r="Q103" s="101"/>
      <c r="R103" s="101"/>
      <c r="S103" s="101"/>
      <c r="T103" s="101"/>
      <c r="U103" s="101"/>
      <c r="V103" s="101"/>
      <c r="W103" s="101"/>
      <c r="X103" s="103"/>
      <c r="Y103" s="101"/>
      <c r="Z103" s="101"/>
      <c r="AA103" s="101"/>
    </row>
    <row r="104" spans="2:27" ht="19.5" thickBot="1" x14ac:dyDescent="0.45">
      <c r="B104" s="104" t="s">
        <v>10</v>
      </c>
      <c r="C104" s="101"/>
      <c r="D104" s="101"/>
      <c r="E104" s="101"/>
      <c r="F104" s="101"/>
      <c r="G104" s="101"/>
      <c r="H104" s="101"/>
      <c r="I104" s="101"/>
      <c r="J104" s="101"/>
      <c r="K104" s="101"/>
      <c r="L104" s="101"/>
      <c r="M104" s="101"/>
      <c r="N104" s="101"/>
      <c r="O104" s="101"/>
      <c r="P104" s="101"/>
      <c r="Q104" s="101"/>
      <c r="R104" s="101"/>
      <c r="S104" s="101"/>
      <c r="T104" s="101"/>
      <c r="U104" s="101"/>
      <c r="V104" s="101"/>
      <c r="W104" s="101"/>
      <c r="X104" s="103"/>
      <c r="Y104" s="103"/>
      <c r="Z104" s="103"/>
      <c r="AA104" s="103"/>
    </row>
    <row r="105" spans="2:27" ht="16.5" thickBot="1" x14ac:dyDescent="0.35">
      <c r="B105" s="47" t="s">
        <v>11</v>
      </c>
      <c r="C105" s="47"/>
      <c r="D105" s="47"/>
      <c r="E105" s="47"/>
      <c r="F105" s="47"/>
      <c r="G105" s="47"/>
      <c r="H105" s="119"/>
      <c r="I105" s="47"/>
      <c r="J105" s="48" t="s">
        <v>5</v>
      </c>
      <c r="K105" s="47" t="s">
        <v>12</v>
      </c>
      <c r="L105" s="47"/>
      <c r="M105" s="47"/>
      <c r="N105" s="47"/>
      <c r="O105" s="47"/>
      <c r="P105" s="47"/>
      <c r="Q105" s="47"/>
      <c r="R105" s="47"/>
      <c r="S105" s="47"/>
      <c r="T105" s="47"/>
      <c r="U105" s="47"/>
      <c r="V105" s="47"/>
      <c r="W105" s="47"/>
      <c r="X105" s="91">
        <f>H106</f>
        <v>0</v>
      </c>
      <c r="Y105" s="91">
        <f>H107</f>
        <v>0</v>
      </c>
      <c r="Z105" s="91">
        <f>H108</f>
        <v>0</v>
      </c>
      <c r="AA105" s="91">
        <f>H109</f>
        <v>0</v>
      </c>
    </row>
    <row r="106" spans="2:27" ht="16.5" thickBot="1" x14ac:dyDescent="0.35">
      <c r="B106" s="47" t="s">
        <v>13</v>
      </c>
      <c r="C106" s="47"/>
      <c r="D106" s="47"/>
      <c r="E106" s="47"/>
      <c r="F106" s="47"/>
      <c r="G106" s="47"/>
      <c r="H106" s="119"/>
      <c r="I106" s="59"/>
      <c r="J106" s="48" t="s">
        <v>5</v>
      </c>
      <c r="K106" s="47" t="s">
        <v>15</v>
      </c>
      <c r="L106" s="47"/>
      <c r="M106" s="47"/>
      <c r="N106" s="47"/>
      <c r="O106" s="47"/>
      <c r="P106" s="47"/>
      <c r="Q106" s="47"/>
      <c r="R106" s="47"/>
      <c r="S106" s="47"/>
      <c r="T106" s="47"/>
      <c r="U106" s="47"/>
      <c r="V106" s="47"/>
      <c r="W106" s="47"/>
      <c r="X106" s="91"/>
      <c r="Y106" s="91"/>
      <c r="Z106" s="91"/>
      <c r="AA106" s="91"/>
    </row>
    <row r="107" spans="2:27" ht="16.5" thickBot="1" x14ac:dyDescent="0.35">
      <c r="B107" s="47" t="s">
        <v>16</v>
      </c>
      <c r="C107" s="47"/>
      <c r="D107" s="47"/>
      <c r="E107" s="47"/>
      <c r="F107" s="47"/>
      <c r="G107" s="47"/>
      <c r="H107" s="146"/>
      <c r="I107" s="47"/>
      <c r="J107" s="48" t="s">
        <v>5</v>
      </c>
      <c r="K107" s="47" t="s">
        <v>17</v>
      </c>
      <c r="L107" s="47"/>
      <c r="M107" s="47"/>
      <c r="N107" s="47"/>
      <c r="O107" s="47"/>
      <c r="P107" s="47"/>
      <c r="Q107" s="47"/>
      <c r="R107" s="47"/>
      <c r="S107" s="47"/>
      <c r="T107" s="47"/>
      <c r="U107" s="47"/>
      <c r="V107" s="47"/>
      <c r="W107" s="47"/>
      <c r="X107" s="91"/>
      <c r="Y107" s="91"/>
      <c r="Z107" s="91"/>
      <c r="AA107" s="91"/>
    </row>
    <row r="108" spans="2:27" ht="16.5" thickBot="1" x14ac:dyDescent="0.35">
      <c r="B108" s="47" t="str">
        <f>IF(H107="Erdgas","Nettorechnungsbetrag (Erdgas)",IF(H107="Strom","Nettorechnungsbetrag (Strom)",IF(H107="Wärme/Kälte","Nettorechnungsbetrag (Wärme/Kälte)","Bitte Energieart auswählen!")))</f>
        <v>Bitte Energieart auswählen!</v>
      </c>
      <c r="C108" s="47"/>
      <c r="D108" s="47"/>
      <c r="E108" s="47"/>
      <c r="F108" s="47"/>
      <c r="G108" s="47"/>
      <c r="H108" s="120"/>
      <c r="I108" s="60" t="s">
        <v>18</v>
      </c>
      <c r="J108" s="48" t="s">
        <v>5</v>
      </c>
      <c r="K108" s="47" t="str">
        <f>IF(H107="Erdgas","Erdgaskosten exkl. Steuern, Abgaben, Netzentgelte, etc.",IF(H107="Strom","Stromkosten exkl. Steuern, Abgaben, Netzentgelte, etc.",IF(H107="Wärme/Kälte","Wärme-/Kältekosten exkl. Steuern, Abgaben, Netzentgelte, etc.","Bitte Energieart auswählen!")))</f>
        <v>Bitte Energieart auswählen!</v>
      </c>
      <c r="L108" s="47"/>
      <c r="M108" s="47"/>
      <c r="N108" s="47"/>
      <c r="O108" s="47"/>
      <c r="P108" s="47"/>
      <c r="Q108" s="47"/>
      <c r="R108" s="47"/>
      <c r="S108" s="47"/>
      <c r="T108" s="47"/>
      <c r="U108" s="47"/>
      <c r="V108" s="47"/>
      <c r="W108" s="47"/>
      <c r="X108" s="91"/>
      <c r="Y108" s="91"/>
      <c r="Z108" s="91"/>
      <c r="AA108" s="91"/>
    </row>
    <row r="109" spans="2:27" ht="16.5" thickBot="1" x14ac:dyDescent="0.35">
      <c r="B109" s="47" t="str">
        <f>IF(AND(H107="Erdgas",H106="Nein"),"Erdgasverbrauch in kWh gem. letzter Jahresabrechnung",IF(H107="Erdgas","Erdgasverbrauch in kWh im Kalenderjahr 2021",IF(AND(H107="Strom",H106="Nein"),"Stromverbrauch in kWh gem. letzter Jahresabrechnung",IF(H107="Strom","Stromverbrauch in kWh im Kalenderjahr 2021",IF(AND(H107="Wärme/Kälte",H106="Nein"),"Wärme-/Kälteverbrauch in kWh gem. letzter Jahresabrechnung",IF(H107="Wärme/Kälte","Wärme-/Kälteverbrauch in kWh im Kalenderjahr 2021","Bitte Energieart auswählen!"))))))</f>
        <v>Bitte Energieart auswählen!</v>
      </c>
      <c r="C109" s="47"/>
      <c r="D109" s="47"/>
      <c r="E109" s="47"/>
      <c r="F109" s="47"/>
      <c r="G109" s="47"/>
      <c r="H109" s="121"/>
      <c r="I109" s="60" t="s">
        <v>19</v>
      </c>
      <c r="J109" s="48" t="s">
        <v>5</v>
      </c>
      <c r="K109" s="47" t="str">
        <f>IF(H106="Nein",IF(H107="Erdgas","Den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endet."),IF(H107="Erdgas","Bitte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109" s="47"/>
      <c r="M109" s="47"/>
      <c r="N109" s="47"/>
      <c r="O109" s="47"/>
      <c r="P109" s="47"/>
      <c r="Q109" s="47"/>
      <c r="R109" s="47"/>
      <c r="S109" s="47"/>
      <c r="T109" s="47"/>
      <c r="U109" s="47"/>
      <c r="V109" s="47"/>
      <c r="W109" s="47"/>
      <c r="X109" s="91"/>
      <c r="Y109" s="91"/>
      <c r="Z109" s="91"/>
      <c r="AA109" s="91"/>
    </row>
    <row r="110" spans="2:27" x14ac:dyDescent="0.25">
      <c r="B110" s="101"/>
      <c r="C110" s="101"/>
      <c r="D110" s="101"/>
      <c r="E110" s="101"/>
      <c r="F110" s="101"/>
      <c r="G110" s="101"/>
      <c r="H110" s="101"/>
      <c r="I110" s="101"/>
      <c r="J110" s="101"/>
      <c r="K110" s="101"/>
      <c r="L110" s="101"/>
      <c r="M110" s="101"/>
      <c r="N110" s="101"/>
      <c r="O110" s="101"/>
      <c r="P110" s="101"/>
      <c r="Q110" s="101"/>
      <c r="R110" s="101"/>
      <c r="S110" s="101"/>
      <c r="T110" s="101"/>
      <c r="U110" s="101"/>
      <c r="V110" s="101"/>
      <c r="W110" s="101"/>
      <c r="X110" s="103"/>
      <c r="Y110" s="101"/>
      <c r="Z110" s="101"/>
      <c r="AA110" s="101"/>
    </row>
    <row r="111" spans="2:27" ht="19.5" thickBot="1" x14ac:dyDescent="0.45">
      <c r="B111" s="104" t="s">
        <v>10</v>
      </c>
      <c r="C111" s="101"/>
      <c r="D111" s="101"/>
      <c r="E111" s="101"/>
      <c r="F111" s="101"/>
      <c r="G111" s="101"/>
      <c r="H111" s="101"/>
      <c r="I111" s="101"/>
      <c r="J111" s="101"/>
      <c r="K111" s="101"/>
      <c r="L111" s="101"/>
      <c r="M111" s="101"/>
      <c r="N111" s="101"/>
      <c r="O111" s="101"/>
      <c r="P111" s="101"/>
      <c r="Q111" s="101"/>
      <c r="R111" s="101"/>
      <c r="S111" s="101"/>
      <c r="T111" s="101"/>
      <c r="U111" s="101"/>
      <c r="V111" s="101"/>
      <c r="W111" s="101"/>
      <c r="X111" s="103"/>
      <c r="Y111" s="103"/>
      <c r="Z111" s="103"/>
      <c r="AA111" s="103"/>
    </row>
    <row r="112" spans="2:27" ht="16.5" thickBot="1" x14ac:dyDescent="0.35">
      <c r="B112" s="47" t="s">
        <v>11</v>
      </c>
      <c r="C112" s="47"/>
      <c r="D112" s="47"/>
      <c r="E112" s="47"/>
      <c r="F112" s="47"/>
      <c r="G112" s="47"/>
      <c r="H112" s="119"/>
      <c r="I112" s="47"/>
      <c r="J112" s="48" t="s">
        <v>5</v>
      </c>
      <c r="K112" s="47" t="s">
        <v>12</v>
      </c>
      <c r="L112" s="47"/>
      <c r="M112" s="47"/>
      <c r="N112" s="47"/>
      <c r="O112" s="47"/>
      <c r="P112" s="47"/>
      <c r="Q112" s="47"/>
      <c r="R112" s="47"/>
      <c r="S112" s="47"/>
      <c r="T112" s="47"/>
      <c r="U112" s="47"/>
      <c r="V112" s="47"/>
      <c r="W112" s="47"/>
      <c r="X112" s="91">
        <f>H113</f>
        <v>0</v>
      </c>
      <c r="Y112" s="91">
        <f>H114</f>
        <v>0</v>
      </c>
      <c r="Z112" s="91">
        <f>H115</f>
        <v>0</v>
      </c>
      <c r="AA112" s="91">
        <f>H116</f>
        <v>0</v>
      </c>
    </row>
    <row r="113" spans="2:27" ht="16.5" thickBot="1" x14ac:dyDescent="0.35">
      <c r="B113" s="47" t="s">
        <v>13</v>
      </c>
      <c r="C113" s="47"/>
      <c r="D113" s="47"/>
      <c r="E113" s="47"/>
      <c r="F113" s="47"/>
      <c r="G113" s="47"/>
      <c r="H113" s="119"/>
      <c r="I113" s="59"/>
      <c r="J113" s="48" t="s">
        <v>5</v>
      </c>
      <c r="K113" s="47" t="s">
        <v>15</v>
      </c>
      <c r="L113" s="47"/>
      <c r="M113" s="47"/>
      <c r="N113" s="47"/>
      <c r="O113" s="47"/>
      <c r="P113" s="47"/>
      <c r="Q113" s="47"/>
      <c r="R113" s="47"/>
      <c r="S113" s="47"/>
      <c r="T113" s="47"/>
      <c r="U113" s="47"/>
      <c r="V113" s="47"/>
      <c r="W113" s="47"/>
      <c r="X113" s="91"/>
      <c r="Y113" s="91"/>
      <c r="Z113" s="91"/>
      <c r="AA113" s="91"/>
    </row>
    <row r="114" spans="2:27" ht="16.5" thickBot="1" x14ac:dyDescent="0.35">
      <c r="B114" s="47" t="s">
        <v>16</v>
      </c>
      <c r="C114" s="47"/>
      <c r="D114" s="47"/>
      <c r="E114" s="47"/>
      <c r="F114" s="47"/>
      <c r="G114" s="47"/>
      <c r="H114" s="146"/>
      <c r="I114" s="47"/>
      <c r="J114" s="48" t="s">
        <v>5</v>
      </c>
      <c r="K114" s="47" t="s">
        <v>17</v>
      </c>
      <c r="L114" s="47"/>
      <c r="M114" s="47"/>
      <c r="N114" s="47"/>
      <c r="O114" s="47"/>
      <c r="P114" s="47"/>
      <c r="Q114" s="47"/>
      <c r="R114" s="47"/>
      <c r="S114" s="47"/>
      <c r="T114" s="47"/>
      <c r="U114" s="47"/>
      <c r="V114" s="47"/>
      <c r="W114" s="47"/>
      <c r="X114" s="91"/>
      <c r="Y114" s="91"/>
      <c r="Z114" s="91"/>
      <c r="AA114" s="91"/>
    </row>
    <row r="115" spans="2:27" ht="16.5" thickBot="1" x14ac:dyDescent="0.35">
      <c r="B115" s="47" t="str">
        <f>IF(H114="Erdgas","Nettorechnungsbetrag (Erdgas)",IF(H114="Strom","Nettorechnungsbetrag (Strom)",IF(H114="Wärme/Kälte","Nettorechnungsbetrag (Wärme/Kälte)","Bitte Energieart auswählen!")))</f>
        <v>Bitte Energieart auswählen!</v>
      </c>
      <c r="C115" s="47"/>
      <c r="D115" s="47"/>
      <c r="E115" s="47"/>
      <c r="F115" s="47"/>
      <c r="G115" s="47"/>
      <c r="H115" s="120"/>
      <c r="I115" s="60" t="s">
        <v>18</v>
      </c>
      <c r="J115" s="48" t="s">
        <v>5</v>
      </c>
      <c r="K115" s="47" t="str">
        <f>IF(H114="Erdgas","Erdgaskosten exkl. Steuern, Abgaben, Netzentgelte, etc.",IF(H114="Strom","Stromkosten exkl. Steuern, Abgaben, Netzentgelte, etc.",IF(H114="Wärme/Kälte","Wärme-/Kältekosten exkl. Steuern, Abgaben, Netzentgelte, etc.","Bitte Energieart auswählen!")))</f>
        <v>Bitte Energieart auswählen!</v>
      </c>
      <c r="L115" s="47"/>
      <c r="M115" s="47"/>
      <c r="N115" s="47"/>
      <c r="O115" s="47"/>
      <c r="P115" s="47"/>
      <c r="Q115" s="47"/>
      <c r="R115" s="47"/>
      <c r="S115" s="47"/>
      <c r="T115" s="47"/>
      <c r="U115" s="47"/>
      <c r="V115" s="47"/>
      <c r="W115" s="47"/>
      <c r="X115" s="91"/>
      <c r="Y115" s="91"/>
      <c r="Z115" s="91"/>
      <c r="AA115" s="91"/>
    </row>
    <row r="116" spans="2:27" ht="16.5" thickBot="1" x14ac:dyDescent="0.35">
      <c r="B116" s="47" t="str">
        <f>IF(AND(H114="Erdgas",H113="Nein"),"Erdgasverbrauch in kWh gem. letzter Jahresabrechnung",IF(H114="Erdgas","Erdgasverbrauch in kWh im Kalenderjahr 2021",IF(AND(H114="Strom",H113="Nein"),"Stromverbrauch in kWh gem. letzter Jahresabrechnung",IF(H114="Strom","Stromverbrauch in kWh im Kalenderjahr 2021",IF(AND(H114="Wärme/Kälte",H113="Nein"),"Wärme-/Kälteverbrauch in kWh gem. letzter Jahresabrechnung",IF(H114="Wärme/Kälte","Wärme-/Kälteverbrauch in kWh im Kalenderjahr 2021","Bitte Energieart auswählen!"))))))</f>
        <v>Bitte Energieart auswählen!</v>
      </c>
      <c r="C116" s="47"/>
      <c r="D116" s="47"/>
      <c r="E116" s="47"/>
      <c r="F116" s="47"/>
      <c r="G116" s="47"/>
      <c r="H116" s="121"/>
      <c r="I116" s="60" t="s">
        <v>19</v>
      </c>
      <c r="J116" s="48" t="s">
        <v>5</v>
      </c>
      <c r="K116" s="47" t="str">
        <f>IF(H113="Nein",IF(H114="Erdgas","Den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endet."),IF(H114="Erdgas","Bitte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116" s="47"/>
      <c r="M116" s="47"/>
      <c r="N116" s="47"/>
      <c r="O116" s="47"/>
      <c r="P116" s="47"/>
      <c r="Q116" s="47"/>
      <c r="R116" s="47"/>
      <c r="S116" s="47"/>
      <c r="T116" s="47"/>
      <c r="U116" s="47"/>
      <c r="V116" s="47"/>
      <c r="W116" s="47"/>
      <c r="X116" s="91"/>
      <c r="Y116" s="91"/>
      <c r="Z116" s="91"/>
      <c r="AA116" s="91"/>
    </row>
    <row r="117" spans="2:27" x14ac:dyDescent="0.25">
      <c r="B117" s="101"/>
      <c r="C117" s="101"/>
      <c r="D117" s="101"/>
      <c r="E117" s="101"/>
      <c r="F117" s="101"/>
      <c r="G117" s="101"/>
      <c r="H117" s="101"/>
      <c r="I117" s="101"/>
      <c r="J117" s="101"/>
      <c r="K117" s="101"/>
      <c r="L117" s="101"/>
      <c r="M117" s="101"/>
      <c r="N117" s="101"/>
      <c r="O117" s="101"/>
      <c r="P117" s="101"/>
      <c r="Q117" s="101"/>
      <c r="R117" s="101"/>
      <c r="S117" s="101"/>
      <c r="T117" s="101"/>
      <c r="U117" s="101"/>
      <c r="V117" s="101"/>
      <c r="W117" s="101"/>
      <c r="X117" s="103"/>
      <c r="Y117" s="101"/>
      <c r="Z117" s="101"/>
      <c r="AA117" s="101"/>
    </row>
    <row r="118" spans="2:27" ht="19.5" thickBot="1" x14ac:dyDescent="0.45">
      <c r="B118" s="104" t="s">
        <v>10</v>
      </c>
      <c r="C118" s="101"/>
      <c r="D118" s="101"/>
      <c r="E118" s="101"/>
      <c r="F118" s="101"/>
      <c r="G118" s="101"/>
      <c r="H118" s="101"/>
      <c r="I118" s="101"/>
      <c r="J118" s="101"/>
      <c r="K118" s="101"/>
      <c r="L118" s="101"/>
      <c r="M118" s="101"/>
      <c r="N118" s="101"/>
      <c r="O118" s="101"/>
      <c r="P118" s="101"/>
      <c r="Q118" s="101"/>
      <c r="R118" s="101"/>
      <c r="S118" s="101"/>
      <c r="T118" s="101"/>
      <c r="U118" s="101"/>
      <c r="V118" s="101"/>
      <c r="W118" s="101"/>
      <c r="X118" s="103"/>
      <c r="Y118" s="103"/>
      <c r="Z118" s="103"/>
      <c r="AA118" s="103"/>
    </row>
    <row r="119" spans="2:27" ht="16.5" thickBot="1" x14ac:dyDescent="0.35">
      <c r="B119" s="101" t="s">
        <v>11</v>
      </c>
      <c r="C119" s="101"/>
      <c r="D119" s="101"/>
      <c r="E119" s="101"/>
      <c r="F119" s="101"/>
      <c r="G119" s="101"/>
      <c r="H119" s="119"/>
      <c r="I119" s="101"/>
      <c r="J119" s="48" t="s">
        <v>5</v>
      </c>
      <c r="K119" s="47" t="s">
        <v>12</v>
      </c>
      <c r="L119" s="47"/>
      <c r="M119" s="47"/>
      <c r="N119" s="47"/>
      <c r="O119" s="47"/>
      <c r="P119" s="47"/>
      <c r="Q119" s="47"/>
      <c r="R119" s="47"/>
      <c r="S119" s="47"/>
      <c r="T119" s="47"/>
      <c r="U119" s="47"/>
      <c r="V119" s="47"/>
      <c r="W119" s="47"/>
      <c r="X119" s="91">
        <f>H120</f>
        <v>0</v>
      </c>
      <c r="Y119" s="91">
        <f>H121</f>
        <v>0</v>
      </c>
      <c r="Z119" s="91">
        <f>H122</f>
        <v>0</v>
      </c>
      <c r="AA119" s="91">
        <f>H123</f>
        <v>0</v>
      </c>
    </row>
    <row r="120" spans="2:27" ht="16.5" thickBot="1" x14ac:dyDescent="0.35">
      <c r="B120" s="101" t="s">
        <v>13</v>
      </c>
      <c r="C120" s="101"/>
      <c r="D120" s="101"/>
      <c r="E120" s="101"/>
      <c r="F120" s="101"/>
      <c r="G120" s="101"/>
      <c r="H120" s="119"/>
      <c r="I120" s="105"/>
      <c r="J120" s="48" t="s">
        <v>5</v>
      </c>
      <c r="K120" s="47" t="s">
        <v>15</v>
      </c>
      <c r="L120" s="47"/>
      <c r="M120" s="47"/>
      <c r="N120" s="47"/>
      <c r="O120" s="47"/>
      <c r="P120" s="47"/>
      <c r="Q120" s="47"/>
      <c r="R120" s="47"/>
      <c r="S120" s="47"/>
      <c r="T120" s="47"/>
      <c r="U120" s="47"/>
      <c r="V120" s="47"/>
      <c r="W120" s="47"/>
      <c r="X120" s="91"/>
      <c r="Y120" s="91"/>
      <c r="Z120" s="91"/>
      <c r="AA120" s="91"/>
    </row>
    <row r="121" spans="2:27" ht="16.5" thickBot="1" x14ac:dyDescent="0.35">
      <c r="B121" s="101" t="s">
        <v>16</v>
      </c>
      <c r="C121" s="101"/>
      <c r="D121" s="101"/>
      <c r="E121" s="101"/>
      <c r="F121" s="101"/>
      <c r="G121" s="101"/>
      <c r="H121" s="146"/>
      <c r="I121" s="101"/>
      <c r="J121" s="48" t="s">
        <v>5</v>
      </c>
      <c r="K121" s="47" t="s">
        <v>17</v>
      </c>
      <c r="L121" s="47"/>
      <c r="M121" s="47"/>
      <c r="N121" s="47"/>
      <c r="O121" s="47"/>
      <c r="P121" s="47"/>
      <c r="Q121" s="47"/>
      <c r="R121" s="47"/>
      <c r="S121" s="47"/>
      <c r="T121" s="47"/>
      <c r="U121" s="47"/>
      <c r="V121" s="47"/>
      <c r="W121" s="47"/>
      <c r="X121" s="91"/>
      <c r="Y121" s="91"/>
      <c r="Z121" s="91"/>
      <c r="AA121" s="91"/>
    </row>
    <row r="122" spans="2:27" ht="16.5" thickBot="1" x14ac:dyDescent="0.35">
      <c r="B122" s="47" t="str">
        <f>IF(H121="Erdgas","Nettorechnungsbetrag (Erdgas)",IF(H121="Strom","Nettorechnungsbetrag (Strom)",IF(H121="Wärme/Kälte","Nettorechnungsbetrag (Wärme/Kälte)","Bitte Energieart auswählen!")))</f>
        <v>Bitte Energieart auswählen!</v>
      </c>
      <c r="C122" s="101"/>
      <c r="D122" s="101"/>
      <c r="E122" s="101"/>
      <c r="F122" s="101"/>
      <c r="G122" s="101"/>
      <c r="H122" s="120"/>
      <c r="I122" s="106" t="s">
        <v>18</v>
      </c>
      <c r="J122" s="48" t="s">
        <v>5</v>
      </c>
      <c r="K122" s="47" t="str">
        <f>IF(H121="Erdgas","Erdgaskosten exkl. Steuern, Abgaben, Netzentgelte, etc.",IF(H121="Strom","Stromkosten exkl. Steuern, Abgaben, Netzentgelte, etc.",IF(H121="Wärme/Kälte","Wärme-/Kältekosten exkl. Steuern, Abgaben, Netzentgelte, etc.","Bitte Energieart auswählen!")))</f>
        <v>Bitte Energieart auswählen!</v>
      </c>
      <c r="L122" s="47"/>
      <c r="M122" s="47"/>
      <c r="N122" s="47"/>
      <c r="O122" s="47"/>
      <c r="P122" s="47"/>
      <c r="Q122" s="47"/>
      <c r="R122" s="47"/>
      <c r="S122" s="47"/>
      <c r="T122" s="47"/>
      <c r="U122" s="47"/>
      <c r="V122" s="47"/>
      <c r="W122" s="47"/>
      <c r="X122" s="91"/>
      <c r="Y122" s="91"/>
      <c r="Z122" s="91"/>
      <c r="AA122" s="91"/>
    </row>
    <row r="123" spans="2:27" ht="16.5" thickBot="1" x14ac:dyDescent="0.35">
      <c r="B123" s="101" t="str">
        <f>IF(AND(H121="Erdgas",H120="Nein"),"Erdgasverbrauch in kWh gem. letzter Jahresabrechnung",IF(H121="Erdgas","Erdgasverbrauch in kWh im Kalenderjahr 2021",IF(AND(H121="Strom",H120="Nein"),"Stromverbrauch in kWh gem. letzter Jahresabrechnung",IF(H121="Strom","Stromverbrauch in kWh im Kalenderjahr 2021",IF(AND(H121="Wärme/Kälte",H120="Nein"),"Wärme-/Kälteverbrauch in kWh gem. letzter Jahresabrechnung",IF(H121="Wärme/Kälte","Wärme-/Kälteverbrauch in kWh im Kalenderjahr 2021","Bitte Energieart auswählen!"))))))</f>
        <v>Bitte Energieart auswählen!</v>
      </c>
      <c r="C123" s="101"/>
      <c r="D123" s="101"/>
      <c r="E123" s="101"/>
      <c r="F123" s="101"/>
      <c r="G123" s="101"/>
      <c r="H123" s="121"/>
      <c r="I123" s="106" t="s">
        <v>19</v>
      </c>
      <c r="J123" s="48" t="s">
        <v>5</v>
      </c>
      <c r="K123" s="47" t="str">
        <f>IF(H120="Nein",IF(H121="Erdgas","Den Verbrauch entnehmen Sie bitte der letzten Jahresabrechnung, deren Abrechnungszeitraum zwischen 31. Jänner 2021 und 31. Jänner 2022 endet.","Den Verbrauch entnehmen Sie bitte der letzten Jahresabrechnung, deren Abrechnungszeitraum zwischen 31. Jänner 2021 und 31. Jänner 2022 endet."),IF(H121="Erdgas","Bitte geben Sie den Verbrauch für den gesamten Zeitraum von 1. Jänner 2021 und 31. Dezember 2021 an.","Bitte geben Sie den Verbrauch für den gesamten Zeitraum von 1. Jänner 2021 und 31. Dezember 2021 an."))</f>
        <v>Bitte geben Sie den Verbrauch für den gesamten Zeitraum von 1. Jänner 2021 und 31. Dezember 2021 an.</v>
      </c>
      <c r="L123" s="47"/>
      <c r="M123" s="47"/>
      <c r="N123" s="47"/>
      <c r="O123" s="47"/>
      <c r="P123" s="47"/>
      <c r="Q123" s="47"/>
      <c r="R123" s="47"/>
      <c r="S123" s="47"/>
      <c r="T123" s="47"/>
      <c r="U123" s="47"/>
      <c r="V123" s="47"/>
      <c r="W123" s="47"/>
      <c r="X123" s="91"/>
      <c r="Y123" s="91"/>
      <c r="Z123" s="91"/>
      <c r="AA123" s="91"/>
    </row>
    <row r="124" spans="2:27" x14ac:dyDescent="0.25">
      <c r="B124" s="101"/>
      <c r="C124" s="101"/>
      <c r="D124" s="101"/>
      <c r="E124" s="101"/>
      <c r="F124" s="101"/>
      <c r="G124" s="101"/>
      <c r="H124" s="101"/>
      <c r="I124" s="101"/>
      <c r="J124" s="101"/>
      <c r="K124" s="101"/>
      <c r="L124" s="101"/>
      <c r="M124" s="101"/>
      <c r="N124" s="101"/>
      <c r="O124" s="101"/>
      <c r="P124" s="101"/>
      <c r="Q124" s="101"/>
      <c r="R124" s="101"/>
      <c r="S124" s="101"/>
      <c r="T124" s="101"/>
      <c r="U124" s="101"/>
      <c r="V124" s="101"/>
      <c r="W124" s="101"/>
      <c r="X124" s="103"/>
      <c r="Y124" s="101"/>
      <c r="Z124" s="101"/>
      <c r="AA124" s="101"/>
    </row>
  </sheetData>
  <sheetProtection algorithmName="SHA-512" hashValue="zMTiVWQjwDJpu84wFI5Kvz1LcsmPgdQEEnQqicKM0sMKe25LNcgHTYhY6XjfKpweRDDhaWauMrln+eM/5SGdcw==" saltValue="4QS7yo4y7M/lxR+LNcj+Hg==" spinCount="100000" sheet="1" objects="1" scenarios="1"/>
  <mergeCells count="1">
    <mergeCell ref="E9:H9"/>
  </mergeCells>
  <conditionalFormatting sqref="E9:E11">
    <cfRule type="cellIs" dxfId="192" priority="5" operator="equal">
      <formula>"Eingaben vorhanden"</formula>
    </cfRule>
    <cfRule type="cellIs" dxfId="191" priority="6" operator="equal">
      <formula>"Eingaben offen"</formula>
    </cfRule>
  </conditionalFormatting>
  <conditionalFormatting sqref="E9:E11">
    <cfRule type="cellIs" dxfId="190" priority="4" operator="equal">
      <formula>"Keine Eingaben erforderlich"</formula>
    </cfRule>
  </conditionalFormatting>
  <conditionalFormatting sqref="H6:H7">
    <cfRule type="cellIs" dxfId="189" priority="2" operator="equal">
      <formula>"Eingaben vorhanden"</formula>
    </cfRule>
    <cfRule type="cellIs" dxfId="188" priority="3" operator="equal">
      <formula>"Eingaben offen"</formula>
    </cfRule>
  </conditionalFormatting>
  <conditionalFormatting sqref="H6:H7">
    <cfRule type="cellIs" dxfId="187" priority="1" operator="equal">
      <formula>"Keine Eingaben erforderlich"</formula>
    </cfRule>
  </conditionalFormatting>
  <dataValidations count="6">
    <dataValidation type="textLength" errorStyle="information" operator="equal" allowBlank="1" showErrorMessage="1" errorTitle="Achtung" error="Bitte geben Sie nur die letzten vier Stellen Ihrer Zählpunktnummer an." sqref="V14:V15 V9:V11" xr:uid="{00000000-0002-0000-0100-000000000000}">
      <formula1>4</formula1>
    </dataValidation>
    <dataValidation type="list" errorStyle="information" operator="equal" allowBlank="1" showErrorMessage="1" errorTitle="Achtung" error="Bitte geben Sie nur die letzten vier Stellen Ihrer Zählpunktnummer an." sqref="H36 H78 H57 H43 H50 H71 H64 H85 H92 H99 H106 H113 H120" xr:uid="{00000000-0002-0000-0100-000001000000}">
      <formula1>Lastprofilzähler</formula1>
    </dataValidation>
    <dataValidation type="whole" errorStyle="information" allowBlank="1" showErrorMessage="1" errorTitle="Achtung" error="Bitte geben Sie nur die letzten vier Stellen Ihrer Zählpunktnummer an." sqref="H35 H77 H56 H42 H49 H70 H63 H84 H91 H98 H105 H112 H119" xr:uid="{00000000-0002-0000-0100-000002000000}">
      <formula1>0</formula1>
      <formula2>9999</formula2>
    </dataValidation>
    <dataValidation type="decimal" errorStyle="information" operator="greaterThanOrEqual" allowBlank="1" showInputMessage="1" showErrorMessage="1" errorTitle="Bitte beachten Sie" error="Negative Werte sind unzulässig" sqref="H74 H39 H81 H60 H46 H53 H67 H88 H95 H102 H109 H116 H123" xr:uid="{00000000-0002-0000-0100-000003000000}">
      <formula1>0</formula1>
    </dataValidation>
    <dataValidation type="list" allowBlank="1" showInputMessage="1" showErrorMessage="1" sqref="H37 H79 H58 H44 H51 H72 H65 H86 H93 H100 H107 H114 H121" xr:uid="{00000000-0002-0000-0100-000004000000}">
      <formula1>Energieart</formula1>
    </dataValidation>
    <dataValidation type="decimal" errorStyle="information" operator="greaterThanOrEqual" allowBlank="1" showInputMessage="1" showErrorMessage="1" errorTitle="Bitte beachten Sie" error="Bitte erfassen Sie den kompletten Rechnungsbetrag (exkl. Steuern, Abgaben, Netzentgelte, etc.)." sqref="H38 H80 H59 H45 H52 H66 H73 H87 H94 H101 H108 H115 H122" xr:uid="{00000000-0002-0000-0100-000005000000}">
      <formula1>1</formula1>
    </dataValidation>
  </dataValidations>
  <pageMargins left="0.7" right="0.7" top="0.78740157499999996" bottom="0.78740157499999996" header="0.3" footer="0.3"/>
  <pageSetup paperSize="9" scale="34" orientation="portrait" r:id="rId1"/>
  <rowBreaks count="1" manualBreakCount="1">
    <brk id="61" max="2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dimension ref="A2:AC139"/>
  <sheetViews>
    <sheetView showGridLines="0" zoomScale="70" zoomScaleNormal="70" zoomScaleSheetLayoutView="25" workbookViewId="0">
      <selection activeCell="H45" sqref="H45"/>
    </sheetView>
  </sheetViews>
  <sheetFormatPr baseColWidth="10" defaultColWidth="10.7109375" defaultRowHeight="15" x14ac:dyDescent="0.25"/>
  <cols>
    <col min="1" max="1" width="2.42578125" style="37" customWidth="1"/>
    <col min="2" max="2" width="56.85546875" style="37" customWidth="1"/>
    <col min="3" max="5" width="10.7109375" style="37"/>
    <col min="6" max="6" width="18" style="37" customWidth="1"/>
    <col min="7" max="7" width="15.5703125" style="64" customWidth="1"/>
    <col min="8" max="8" width="19.28515625" style="37" customWidth="1"/>
    <col min="9" max="9" width="11.42578125" style="37" customWidth="1"/>
    <col min="10" max="11" width="10.7109375" style="37"/>
    <col min="12" max="12" width="19.42578125" style="37" customWidth="1"/>
    <col min="13" max="16384" width="10.7109375" style="37"/>
  </cols>
  <sheetData>
    <row r="2" spans="1:19" ht="27" x14ac:dyDescent="0.5">
      <c r="B2" s="39" t="s">
        <v>0</v>
      </c>
    </row>
    <row r="3" spans="1:19" ht="18.75" x14ac:dyDescent="0.3">
      <c r="B3" s="40" t="s">
        <v>1</v>
      </c>
    </row>
    <row r="6" spans="1:19" s="49" customFormat="1" ht="18.75" x14ac:dyDescent="0.4">
      <c r="A6" s="37"/>
      <c r="B6" s="56" t="s">
        <v>27</v>
      </c>
      <c r="C6" s="47"/>
      <c r="D6" s="47"/>
      <c r="E6" s="47"/>
      <c r="F6" s="47"/>
      <c r="G6" s="65"/>
      <c r="H6" s="47"/>
      <c r="I6" s="47"/>
      <c r="J6" s="47"/>
      <c r="K6" s="47"/>
      <c r="L6" s="47"/>
      <c r="M6" s="47"/>
      <c r="N6" s="47"/>
      <c r="O6" s="47"/>
      <c r="P6" s="47"/>
      <c r="Q6" s="47"/>
      <c r="R6" s="47"/>
      <c r="S6" s="47"/>
    </row>
    <row r="7" spans="1:19" s="49" customFormat="1" x14ac:dyDescent="0.25">
      <c r="A7" s="37"/>
      <c r="B7" s="47"/>
      <c r="C7" s="47"/>
      <c r="D7" s="47"/>
      <c r="E7" s="47"/>
      <c r="F7" s="47"/>
      <c r="G7" s="65"/>
      <c r="H7" s="47"/>
      <c r="I7" s="47"/>
      <c r="J7" s="47"/>
      <c r="K7" s="47"/>
      <c r="L7" s="47"/>
      <c r="M7" s="47"/>
      <c r="N7" s="47"/>
      <c r="O7" s="47"/>
      <c r="P7" s="47"/>
      <c r="Q7" s="47"/>
      <c r="R7" s="47"/>
      <c r="S7" s="47"/>
    </row>
    <row r="8" spans="1:19" s="49" customFormat="1" x14ac:dyDescent="0.25">
      <c r="A8" s="37"/>
      <c r="B8" s="47" t="s">
        <v>104</v>
      </c>
      <c r="C8" s="47"/>
      <c r="D8" s="47"/>
      <c r="E8" s="47"/>
      <c r="F8" s="47"/>
      <c r="G8" s="65"/>
      <c r="H8" s="47"/>
      <c r="I8" s="47"/>
      <c r="J8" s="47"/>
      <c r="K8" s="47"/>
      <c r="L8" s="47"/>
      <c r="M8" s="47"/>
      <c r="N8" s="47"/>
      <c r="O8" s="47"/>
      <c r="P8" s="47"/>
      <c r="Q8" s="66"/>
      <c r="R8" s="47"/>
      <c r="S8" s="47"/>
    </row>
    <row r="9" spans="1:19" s="49" customFormat="1" x14ac:dyDescent="0.25">
      <c r="A9" s="37"/>
      <c r="B9" s="47" t="s">
        <v>9</v>
      </c>
      <c r="C9" s="47"/>
      <c r="D9" s="47"/>
      <c r="E9" s="47"/>
      <c r="F9" s="47"/>
      <c r="G9" s="65"/>
      <c r="H9" s="47"/>
      <c r="I9" s="47"/>
      <c r="J9" s="47"/>
      <c r="K9" s="47"/>
      <c r="L9" s="47"/>
      <c r="M9" s="47"/>
      <c r="N9" s="47"/>
      <c r="O9" s="47"/>
      <c r="P9" s="47"/>
      <c r="Q9" s="66"/>
      <c r="R9" s="47"/>
      <c r="S9" s="47"/>
    </row>
    <row r="10" spans="1:19" s="49" customFormat="1" ht="15.75" thickBot="1" x14ac:dyDescent="0.3">
      <c r="A10" s="37"/>
      <c r="B10" s="57"/>
      <c r="C10" s="57"/>
      <c r="D10" s="57"/>
      <c r="E10" s="57"/>
      <c r="F10" s="57"/>
      <c r="G10" s="67"/>
      <c r="H10" s="57"/>
      <c r="I10" s="57"/>
      <c r="J10" s="57"/>
      <c r="K10" s="57"/>
      <c r="L10" s="57"/>
      <c r="M10" s="57"/>
      <c r="N10" s="57"/>
      <c r="O10" s="57"/>
      <c r="P10" s="57"/>
      <c r="Q10" s="57"/>
      <c r="R10" s="57"/>
      <c r="S10" s="57"/>
    </row>
    <row r="11" spans="1:19" s="49" customFormat="1" x14ac:dyDescent="0.25">
      <c r="A11" s="37"/>
      <c r="B11" s="101"/>
      <c r="C11" s="101"/>
      <c r="D11" s="101"/>
      <c r="E11" s="101"/>
      <c r="F11" s="101"/>
      <c r="G11" s="102"/>
      <c r="H11" s="101"/>
      <c r="I11" s="101"/>
      <c r="J11" s="101"/>
      <c r="K11" s="101"/>
      <c r="L11" s="101"/>
      <c r="M11" s="101"/>
      <c r="N11" s="101"/>
      <c r="O11" s="101"/>
      <c r="P11" s="101"/>
      <c r="Q11" s="101"/>
      <c r="R11" s="101"/>
      <c r="S11" s="101"/>
    </row>
    <row r="12" spans="1:19" s="49" customFormat="1" ht="18.75" x14ac:dyDescent="0.4">
      <c r="A12" s="37"/>
      <c r="B12" s="56" t="s">
        <v>21</v>
      </c>
      <c r="C12" s="47"/>
      <c r="D12" s="47"/>
      <c r="E12" s="47"/>
      <c r="F12" s="78"/>
      <c r="G12" s="79"/>
      <c r="H12" s="78"/>
      <c r="I12" s="47"/>
      <c r="J12" s="47"/>
      <c r="K12" s="47"/>
      <c r="L12" s="79"/>
      <c r="M12" s="65"/>
      <c r="N12" s="80"/>
      <c r="O12" s="65"/>
      <c r="P12" s="65"/>
      <c r="Q12" s="65"/>
      <c r="R12" s="65"/>
      <c r="S12" s="47"/>
    </row>
    <row r="13" spans="1:19" s="49" customFormat="1" ht="15.75" x14ac:dyDescent="0.3">
      <c r="A13" s="37"/>
      <c r="B13" s="47" t="s">
        <v>30</v>
      </c>
      <c r="C13" s="47"/>
      <c r="D13" s="47"/>
      <c r="E13" s="47"/>
      <c r="F13" s="78"/>
      <c r="G13" s="79"/>
      <c r="H13" s="61">
        <f>SUMIFS(H:H,B:B,"Aliquoter Stromverbrauch in kWh von 1. Oktober 2022 bis 31. Dezember 2022")</f>
        <v>0</v>
      </c>
      <c r="I13" s="62" t="s">
        <v>19</v>
      </c>
      <c r="J13" s="48" t="s">
        <v>5</v>
      </c>
      <c r="K13" s="47" t="s">
        <v>31</v>
      </c>
      <c r="L13" s="79"/>
      <c r="M13" s="65"/>
      <c r="N13" s="80"/>
      <c r="O13" s="65"/>
      <c r="P13" s="65"/>
      <c r="Q13" s="65"/>
      <c r="R13" s="65"/>
      <c r="S13" s="47"/>
    </row>
    <row r="14" spans="1:19" s="49" customFormat="1" ht="15.75" x14ac:dyDescent="0.3">
      <c r="A14" s="37"/>
      <c r="B14" s="47" t="s">
        <v>32</v>
      </c>
      <c r="C14" s="47"/>
      <c r="D14" s="47"/>
      <c r="E14" s="47"/>
      <c r="F14" s="78"/>
      <c r="G14" s="79"/>
      <c r="H14" s="61">
        <f>SUMIFS(H:H,B:B,"Stromverbrauch in kWh von 1. Oktober 2022 bis 31. Dezember 2022")</f>
        <v>0</v>
      </c>
      <c r="I14" s="62" t="s">
        <v>19</v>
      </c>
      <c r="J14" s="47"/>
      <c r="K14" s="47"/>
      <c r="L14" s="79"/>
      <c r="M14" s="65"/>
      <c r="N14" s="80"/>
      <c r="O14" s="65"/>
      <c r="P14" s="65"/>
      <c r="Q14" s="65"/>
      <c r="R14" s="65"/>
      <c r="S14" s="47"/>
    </row>
    <row r="15" spans="1:19" s="49" customFormat="1" ht="15.75" x14ac:dyDescent="0.3">
      <c r="A15" s="37"/>
      <c r="B15" s="47" t="s">
        <v>33</v>
      </c>
      <c r="C15" s="47"/>
      <c r="D15" s="47"/>
      <c r="E15" s="47"/>
      <c r="F15" s="47"/>
      <c r="G15" s="65"/>
      <c r="H15" s="61">
        <f>SUM(H13:H14)</f>
        <v>0</v>
      </c>
      <c r="I15" s="62" t="s">
        <v>19</v>
      </c>
      <c r="J15" s="47"/>
      <c r="K15" s="47"/>
      <c r="L15" s="65"/>
      <c r="M15" s="65"/>
      <c r="N15" s="65"/>
      <c r="O15" s="65"/>
      <c r="P15" s="65"/>
      <c r="Q15" s="65"/>
      <c r="R15" s="65"/>
      <c r="S15" s="47"/>
    </row>
    <row r="16" spans="1:19" s="49" customFormat="1" ht="15.75" x14ac:dyDescent="0.3">
      <c r="A16" s="37"/>
      <c r="B16" s="47"/>
      <c r="C16" s="47"/>
      <c r="D16" s="47"/>
      <c r="E16" s="47"/>
      <c r="F16" s="47"/>
      <c r="G16" s="65"/>
      <c r="H16" s="61"/>
      <c r="I16" s="62"/>
      <c r="J16" s="47"/>
      <c r="K16" s="47"/>
      <c r="L16" s="47"/>
      <c r="M16" s="47"/>
      <c r="N16" s="47"/>
      <c r="O16" s="47"/>
      <c r="P16" s="47"/>
      <c r="Q16" s="47"/>
      <c r="R16" s="47"/>
      <c r="S16" s="47"/>
    </row>
    <row r="17" spans="1:21" s="49" customFormat="1" ht="15.75" x14ac:dyDescent="0.3">
      <c r="A17" s="37"/>
      <c r="B17" s="47" t="s">
        <v>34</v>
      </c>
      <c r="C17" s="47"/>
      <c r="D17" s="47"/>
      <c r="E17" s="47"/>
      <c r="F17" s="47"/>
      <c r="G17" s="65"/>
      <c r="H17" s="81">
        <f>IFERROR(ROUND(SUMIFS(G:G,B:B,"Arbeitspreis pro kWh Strom in EUR")/H15,4),0)</f>
        <v>0</v>
      </c>
      <c r="I17" s="82" t="s">
        <v>18</v>
      </c>
      <c r="J17" s="48" t="s">
        <v>5</v>
      </c>
      <c r="K17" s="47" t="s">
        <v>35</v>
      </c>
      <c r="L17" s="47"/>
      <c r="M17" s="47"/>
      <c r="N17" s="47"/>
      <c r="O17" s="47"/>
      <c r="P17" s="47"/>
      <c r="Q17" s="83"/>
      <c r="R17" s="47"/>
      <c r="S17" s="47"/>
    </row>
    <row r="18" spans="1:21" s="49" customFormat="1" ht="15.75" x14ac:dyDescent="0.3">
      <c r="A18" s="37"/>
      <c r="B18" s="47" t="s">
        <v>36</v>
      </c>
      <c r="C18" s="47"/>
      <c r="D18" s="47"/>
      <c r="E18" s="47"/>
      <c r="F18" s="47"/>
      <c r="G18" s="65"/>
      <c r="H18" s="63">
        <f>ROUND('1 - Strom Erdgas Wärme 2021'!$H$21,4)</f>
        <v>0</v>
      </c>
      <c r="I18" s="82" t="s">
        <v>18</v>
      </c>
      <c r="J18" s="48"/>
      <c r="K18" s="47"/>
      <c r="L18" s="47"/>
      <c r="M18" s="47"/>
      <c r="N18" s="47"/>
      <c r="O18" s="47"/>
      <c r="P18" s="47"/>
      <c r="Q18" s="47"/>
      <c r="R18" s="47"/>
      <c r="S18" s="47"/>
    </row>
    <row r="19" spans="1:21" s="49" customFormat="1" ht="15.75" x14ac:dyDescent="0.3">
      <c r="A19" s="37"/>
      <c r="B19" s="47" t="s">
        <v>37</v>
      </c>
      <c r="C19" s="47"/>
      <c r="D19" s="47"/>
      <c r="E19" s="47"/>
      <c r="F19" s="47"/>
      <c r="G19" s="65"/>
      <c r="H19" s="63">
        <f>IF(H18=0,0,MAX(IFERROR(H17-H18,0),0))</f>
        <v>0</v>
      </c>
      <c r="I19" s="82" t="s">
        <v>18</v>
      </c>
      <c r="J19" s="48"/>
      <c r="K19" s="47"/>
      <c r="L19" s="47"/>
      <c r="M19" s="47"/>
      <c r="N19" s="47"/>
      <c r="O19" s="47"/>
      <c r="P19" s="47"/>
      <c r="Q19" s="47"/>
      <c r="R19" s="47"/>
      <c r="S19" s="47"/>
    </row>
    <row r="20" spans="1:21" s="49" customFormat="1" ht="15.75" x14ac:dyDescent="0.3">
      <c r="A20" s="37"/>
      <c r="B20" s="47"/>
      <c r="C20" s="47"/>
      <c r="D20" s="47"/>
      <c r="E20" s="47"/>
      <c r="F20" s="47"/>
      <c r="G20" s="65"/>
      <c r="H20" s="63"/>
      <c r="I20" s="82"/>
      <c r="J20" s="48"/>
      <c r="K20" s="47"/>
      <c r="L20" s="47"/>
      <c r="M20" s="47"/>
      <c r="N20" s="47"/>
      <c r="O20" s="47"/>
      <c r="P20" s="47"/>
      <c r="Q20" s="47"/>
      <c r="R20" s="47"/>
      <c r="S20" s="47"/>
    </row>
    <row r="21" spans="1:21" s="49" customFormat="1" ht="18.75" x14ac:dyDescent="0.4">
      <c r="A21" s="37"/>
      <c r="B21" s="56" t="s">
        <v>25</v>
      </c>
      <c r="C21" s="47"/>
      <c r="D21" s="47"/>
      <c r="E21" s="47"/>
      <c r="F21" s="78"/>
      <c r="G21" s="79"/>
      <c r="H21" s="47"/>
      <c r="I21" s="47"/>
      <c r="J21" s="47"/>
      <c r="K21" s="47"/>
      <c r="L21" s="47"/>
      <c r="M21" s="47"/>
      <c r="N21" s="47"/>
      <c r="O21" s="47"/>
      <c r="P21" s="47"/>
      <c r="Q21" s="47"/>
      <c r="R21" s="47"/>
      <c r="S21" s="47"/>
    </row>
    <row r="22" spans="1:21" s="49" customFormat="1" ht="15.75" x14ac:dyDescent="0.3">
      <c r="A22" s="37"/>
      <c r="B22" s="47" t="s">
        <v>38</v>
      </c>
      <c r="C22" s="47"/>
      <c r="D22" s="47"/>
      <c r="E22" s="47"/>
      <c r="F22" s="78"/>
      <c r="G22" s="79"/>
      <c r="H22" s="61">
        <f>SUMIFS(H:H,B:B,"Aliquoter Erdgasverbrauch in kWh von 1. Oktober 2022 bis 31. Dezember 2022")</f>
        <v>0</v>
      </c>
      <c r="I22" s="62" t="s">
        <v>19</v>
      </c>
      <c r="J22" s="48" t="s">
        <v>5</v>
      </c>
      <c r="K22" s="47" t="s">
        <v>39</v>
      </c>
      <c r="L22" s="47"/>
      <c r="M22" s="47"/>
      <c r="N22" s="47"/>
      <c r="O22" s="47"/>
      <c r="P22" s="47"/>
      <c r="Q22" s="47"/>
      <c r="R22" s="47"/>
      <c r="S22" s="47"/>
    </row>
    <row r="23" spans="1:21" s="49" customFormat="1" ht="15.75" x14ac:dyDescent="0.3">
      <c r="A23" s="37"/>
      <c r="B23" s="47" t="s">
        <v>40</v>
      </c>
      <c r="C23" s="47"/>
      <c r="D23" s="47"/>
      <c r="E23" s="47"/>
      <c r="F23" s="78"/>
      <c r="G23" s="79"/>
      <c r="H23" s="61">
        <f>SUMIFS(H:H,B:B,"Erdgasverbrauch in kWh von 1. Oktober 2022 bis 31. Dezember 2022")</f>
        <v>0</v>
      </c>
      <c r="I23" s="62" t="s">
        <v>19</v>
      </c>
      <c r="J23" s="47"/>
      <c r="K23" s="47"/>
      <c r="L23" s="47"/>
      <c r="M23" s="47"/>
      <c r="N23" s="47"/>
      <c r="O23" s="47"/>
      <c r="P23" s="47"/>
      <c r="Q23" s="47"/>
      <c r="R23" s="47"/>
      <c r="S23" s="47"/>
    </row>
    <row r="24" spans="1:21" s="49" customFormat="1" ht="15.75" x14ac:dyDescent="0.3">
      <c r="A24" s="37"/>
      <c r="B24" s="47" t="s">
        <v>41</v>
      </c>
      <c r="C24" s="47"/>
      <c r="D24" s="47"/>
      <c r="E24" s="47"/>
      <c r="F24" s="47"/>
      <c r="G24" s="65"/>
      <c r="H24" s="61">
        <f>SUM(H22:H23)</f>
        <v>0</v>
      </c>
      <c r="I24" s="62" t="s">
        <v>19</v>
      </c>
      <c r="J24" s="47"/>
      <c r="K24" s="47"/>
      <c r="L24" s="47"/>
      <c r="M24" s="47"/>
      <c r="N24" s="47"/>
      <c r="O24" s="47"/>
      <c r="P24" s="47"/>
      <c r="Q24" s="47"/>
      <c r="R24" s="47"/>
      <c r="S24" s="47"/>
    </row>
    <row r="25" spans="1:21" s="49" customFormat="1" ht="15.75" x14ac:dyDescent="0.3">
      <c r="A25" s="37"/>
      <c r="B25" s="47"/>
      <c r="C25" s="47"/>
      <c r="D25" s="47"/>
      <c r="E25" s="47"/>
      <c r="F25" s="47"/>
      <c r="G25" s="65"/>
      <c r="H25" s="61"/>
      <c r="I25" s="62"/>
      <c r="J25" s="47"/>
      <c r="K25" s="47"/>
      <c r="L25" s="47"/>
      <c r="M25" s="47"/>
      <c r="N25" s="47"/>
      <c r="O25" s="47"/>
      <c r="P25" s="47"/>
      <c r="Q25" s="47"/>
      <c r="R25" s="47"/>
      <c r="S25" s="47"/>
    </row>
    <row r="26" spans="1:21" s="49" customFormat="1" ht="15.75" x14ac:dyDescent="0.3">
      <c r="A26" s="37"/>
      <c r="B26" s="47" t="s">
        <v>34</v>
      </c>
      <c r="C26" s="47"/>
      <c r="D26" s="47"/>
      <c r="E26" s="47"/>
      <c r="F26" s="47"/>
      <c r="G26" s="65"/>
      <c r="H26" s="63">
        <f>IFERROR(ROUND(SUMIFS(G:G,B:B,"Arbeitspreis pro kWh Erdgas in EUR")/H24,4),0)</f>
        <v>0</v>
      </c>
      <c r="I26" s="82" t="s">
        <v>18</v>
      </c>
      <c r="J26" s="48" t="s">
        <v>5</v>
      </c>
      <c r="K26" s="47" t="s">
        <v>42</v>
      </c>
      <c r="L26" s="47"/>
      <c r="M26" s="47"/>
      <c r="N26" s="47"/>
      <c r="O26" s="47"/>
      <c r="P26" s="47"/>
      <c r="Q26" s="47"/>
      <c r="R26" s="47"/>
      <c r="S26" s="47"/>
    </row>
    <row r="27" spans="1:21" s="49" customFormat="1" ht="15.75" x14ac:dyDescent="0.3">
      <c r="A27" s="37"/>
      <c r="B27" s="47" t="s">
        <v>36</v>
      </c>
      <c r="C27" s="47"/>
      <c r="D27" s="47"/>
      <c r="E27" s="47"/>
      <c r="F27" s="47"/>
      <c r="G27" s="65"/>
      <c r="H27" s="63">
        <f>ROUND('1 - Strom Erdgas Wärme 2021'!$H$26,4)</f>
        <v>0</v>
      </c>
      <c r="I27" s="82" t="s">
        <v>18</v>
      </c>
      <c r="J27" s="47"/>
      <c r="K27" s="47"/>
      <c r="L27" s="47"/>
      <c r="M27" s="47"/>
      <c r="N27" s="47"/>
      <c r="O27" s="47"/>
      <c r="P27" s="47"/>
      <c r="Q27" s="47"/>
      <c r="R27" s="47"/>
      <c r="S27" s="47"/>
    </row>
    <row r="28" spans="1:21" s="49" customFormat="1" ht="15.75" x14ac:dyDescent="0.3">
      <c r="A28" s="37"/>
      <c r="B28" s="47" t="s">
        <v>37</v>
      </c>
      <c r="C28" s="47"/>
      <c r="D28" s="47"/>
      <c r="E28" s="47"/>
      <c r="F28" s="47"/>
      <c r="G28" s="65"/>
      <c r="H28" s="63">
        <f>IF(H27=0,0,MAX(IFERROR(H26-H27,0),0))</f>
        <v>0</v>
      </c>
      <c r="I28" s="82" t="s">
        <v>18</v>
      </c>
      <c r="J28" s="47"/>
      <c r="K28" s="47"/>
      <c r="L28" s="47"/>
      <c r="M28" s="47"/>
      <c r="N28" s="47"/>
      <c r="O28" s="47"/>
      <c r="P28" s="47"/>
      <c r="Q28" s="47"/>
      <c r="R28" s="47"/>
      <c r="S28" s="47"/>
    </row>
    <row r="29" spans="1:21" s="49" customFormat="1" x14ac:dyDescent="0.25">
      <c r="A29" s="37"/>
      <c r="B29" s="47"/>
      <c r="C29" s="47"/>
      <c r="D29" s="47"/>
      <c r="E29" s="47"/>
      <c r="F29" s="47"/>
      <c r="G29" s="65"/>
      <c r="H29" s="47"/>
      <c r="I29" s="47"/>
      <c r="J29" s="47"/>
      <c r="K29" s="47"/>
      <c r="L29" s="47"/>
      <c r="M29" s="47"/>
      <c r="N29" s="47"/>
      <c r="O29" s="47"/>
      <c r="P29" s="47"/>
      <c r="Q29" s="47"/>
      <c r="R29" s="47"/>
      <c r="S29" s="47"/>
    </row>
    <row r="30" spans="1:21" s="49" customFormat="1" ht="18.75" x14ac:dyDescent="0.4">
      <c r="A30" s="37"/>
      <c r="B30" s="56" t="s">
        <v>64</v>
      </c>
      <c r="C30" s="47"/>
      <c r="D30" s="47"/>
      <c r="E30" s="47"/>
      <c r="F30" s="78"/>
      <c r="G30" s="79"/>
      <c r="H30" s="47"/>
      <c r="I30" s="47"/>
      <c r="J30" s="47"/>
      <c r="K30" s="47"/>
      <c r="L30" s="47"/>
      <c r="M30" s="47"/>
      <c r="N30" s="47"/>
      <c r="O30" s="47"/>
      <c r="P30" s="47"/>
      <c r="Q30" s="47"/>
      <c r="R30" s="47"/>
      <c r="S30" s="47"/>
      <c r="U30" s="52"/>
    </row>
    <row r="31" spans="1:21" s="49" customFormat="1" ht="15.75" x14ac:dyDescent="0.3">
      <c r="A31" s="37"/>
      <c r="B31" s="47" t="s">
        <v>65</v>
      </c>
      <c r="C31" s="47"/>
      <c r="D31" s="47"/>
      <c r="E31" s="47"/>
      <c r="F31" s="78"/>
      <c r="G31" s="79"/>
      <c r="H31" s="61">
        <f>SUMIFS(H:H,B:B,"Aliquoter Wärme-/Kälteverbrauch in kWh von 1. Oktober 2022 bis 31. Dezember 2022")</f>
        <v>0</v>
      </c>
      <c r="I31" s="62" t="s">
        <v>19</v>
      </c>
      <c r="J31" s="48" t="s">
        <v>5</v>
      </c>
      <c r="K31" s="47" t="s">
        <v>39</v>
      </c>
      <c r="L31" s="47"/>
      <c r="M31" s="47"/>
      <c r="N31" s="47"/>
      <c r="O31" s="47"/>
      <c r="P31" s="47"/>
      <c r="Q31" s="47"/>
      <c r="R31" s="47"/>
      <c r="S31" s="47"/>
      <c r="U31" s="37"/>
    </row>
    <row r="32" spans="1:21" s="49" customFormat="1" ht="15.75" x14ac:dyDescent="0.3">
      <c r="A32" s="37"/>
      <c r="B32" s="47" t="s">
        <v>66</v>
      </c>
      <c r="C32" s="47"/>
      <c r="D32" s="47"/>
      <c r="E32" s="47"/>
      <c r="F32" s="78"/>
      <c r="G32" s="79"/>
      <c r="H32" s="61">
        <f>SUMIFS(H:H,B:B,"Wärme-/Kälteverbrauch in kWh von 1. Oktober 2022 bis 31. Dezember 2022")</f>
        <v>0</v>
      </c>
      <c r="I32" s="62" t="s">
        <v>19</v>
      </c>
      <c r="J32" s="47"/>
      <c r="K32" s="47"/>
      <c r="L32" s="47"/>
      <c r="M32" s="47"/>
      <c r="N32" s="47"/>
      <c r="O32" s="47"/>
      <c r="P32" s="47"/>
      <c r="Q32" s="47"/>
      <c r="R32" s="47"/>
      <c r="S32" s="47"/>
      <c r="U32" s="37"/>
    </row>
    <row r="33" spans="1:21" s="49" customFormat="1" ht="15.75" x14ac:dyDescent="0.3">
      <c r="A33" s="37"/>
      <c r="B33" s="47" t="s">
        <v>67</v>
      </c>
      <c r="C33" s="47"/>
      <c r="D33" s="47"/>
      <c r="E33" s="47"/>
      <c r="F33" s="47"/>
      <c r="G33" s="65"/>
      <c r="H33" s="61">
        <f>SUM(H31:H32)</f>
        <v>0</v>
      </c>
      <c r="I33" s="62" t="s">
        <v>19</v>
      </c>
      <c r="J33" s="47"/>
      <c r="K33" s="47"/>
      <c r="L33" s="47"/>
      <c r="M33" s="47"/>
      <c r="N33" s="47"/>
      <c r="O33" s="47"/>
      <c r="P33" s="47"/>
      <c r="Q33" s="47"/>
      <c r="R33" s="47"/>
      <c r="S33" s="47"/>
      <c r="U33" s="37"/>
    </row>
    <row r="34" spans="1:21" s="49" customFormat="1" ht="15.75" x14ac:dyDescent="0.3">
      <c r="A34" s="37"/>
      <c r="B34" s="47" t="s">
        <v>72</v>
      </c>
      <c r="C34" s="47"/>
      <c r="D34" s="47"/>
      <c r="E34" s="47"/>
      <c r="F34" s="47"/>
      <c r="G34" s="65"/>
      <c r="H34" s="117" t="str">
        <f>IFERROR(SUMIFS(F:F,B:B,"Energiemix: Anteil in % der aus Strom oder Erdgas erzeugten Wärme/Kälte")/H33,"0,00")</f>
        <v>0,00</v>
      </c>
      <c r="I34" s="62" t="s">
        <v>105</v>
      </c>
      <c r="J34" s="48" t="s">
        <v>5</v>
      </c>
      <c r="K34" s="47" t="s">
        <v>103</v>
      </c>
      <c r="L34" s="47"/>
      <c r="M34" s="47"/>
      <c r="N34" s="47"/>
      <c r="O34" s="47"/>
      <c r="P34" s="47"/>
      <c r="Q34" s="47"/>
      <c r="R34" s="47"/>
      <c r="S34" s="47"/>
      <c r="U34" s="37"/>
    </row>
    <row r="35" spans="1:21" s="49" customFormat="1" ht="15.75" x14ac:dyDescent="0.3">
      <c r="A35" s="37"/>
      <c r="B35" s="47"/>
      <c r="C35" s="47"/>
      <c r="D35" s="47"/>
      <c r="E35" s="47"/>
      <c r="F35" s="47"/>
      <c r="G35" s="65"/>
      <c r="H35" s="61"/>
      <c r="I35" s="62"/>
      <c r="J35" s="47"/>
      <c r="K35" s="47"/>
      <c r="L35" s="47"/>
      <c r="M35" s="47"/>
      <c r="N35" s="47"/>
      <c r="O35" s="47"/>
      <c r="P35" s="47"/>
      <c r="Q35" s="47"/>
      <c r="R35" s="47"/>
      <c r="S35" s="47"/>
      <c r="U35" s="37"/>
    </row>
    <row r="36" spans="1:21" s="49" customFormat="1" ht="15.75" x14ac:dyDescent="0.3">
      <c r="A36" s="37"/>
      <c r="B36" s="47" t="s">
        <v>34</v>
      </c>
      <c r="C36" s="47"/>
      <c r="D36" s="47"/>
      <c r="E36" s="47"/>
      <c r="F36" s="47"/>
      <c r="G36" s="65"/>
      <c r="H36" s="63">
        <f>IFERROR(ROUND(SUMIFS(G:G,B:B,"Arbeitspreis pro kWh Wärme-/Kälteverbrauch in EUR")/H33,4),0)</f>
        <v>0</v>
      </c>
      <c r="I36" s="82" t="s">
        <v>18</v>
      </c>
      <c r="J36" s="48" t="s">
        <v>5</v>
      </c>
      <c r="K36" s="47" t="s">
        <v>42</v>
      </c>
      <c r="L36" s="47"/>
      <c r="M36" s="47"/>
      <c r="N36" s="47"/>
      <c r="O36" s="47"/>
      <c r="P36" s="47"/>
      <c r="Q36" s="47"/>
      <c r="R36" s="47"/>
      <c r="S36" s="47"/>
      <c r="U36" s="37"/>
    </row>
    <row r="37" spans="1:21" s="49" customFormat="1" ht="15.75" x14ac:dyDescent="0.3">
      <c r="A37" s="37"/>
      <c r="B37" s="47" t="s">
        <v>36</v>
      </c>
      <c r="C37" s="47"/>
      <c r="D37" s="47"/>
      <c r="E37" s="47"/>
      <c r="F37" s="47"/>
      <c r="G37" s="65"/>
      <c r="H37" s="63">
        <f>ROUND('1 - Strom Erdgas Wärme 2021'!$H$31,4)</f>
        <v>0</v>
      </c>
      <c r="I37" s="82" t="s">
        <v>18</v>
      </c>
      <c r="J37" s="47"/>
      <c r="K37" s="47"/>
      <c r="L37" s="47"/>
      <c r="M37" s="47"/>
      <c r="N37" s="47"/>
      <c r="O37" s="47"/>
      <c r="P37" s="47"/>
      <c r="Q37" s="47"/>
      <c r="R37" s="47"/>
      <c r="S37" s="47"/>
      <c r="U37" s="37"/>
    </row>
    <row r="38" spans="1:21" s="49" customFormat="1" ht="15.75" x14ac:dyDescent="0.3">
      <c r="A38" s="37"/>
      <c r="B38" s="47" t="s">
        <v>37</v>
      </c>
      <c r="C38" s="47"/>
      <c r="D38" s="47"/>
      <c r="E38" s="47"/>
      <c r="F38" s="47"/>
      <c r="G38" s="65"/>
      <c r="H38" s="63">
        <f>IF(H37=0,0,MAX(IFERROR(H36-H37,0),0))</f>
        <v>0</v>
      </c>
      <c r="I38" s="82" t="s">
        <v>18</v>
      </c>
      <c r="J38" s="47"/>
      <c r="K38" s="47"/>
      <c r="L38" s="47"/>
      <c r="M38" s="47"/>
      <c r="N38" s="47"/>
      <c r="O38" s="47"/>
      <c r="P38" s="47"/>
      <c r="Q38" s="47"/>
      <c r="R38" s="47"/>
      <c r="S38" s="47"/>
      <c r="U38" s="37"/>
    </row>
    <row r="39" spans="1:21" s="49" customFormat="1" ht="15.75" x14ac:dyDescent="0.3">
      <c r="A39" s="37"/>
      <c r="B39" s="47"/>
      <c r="C39" s="47"/>
      <c r="D39" s="47"/>
      <c r="E39" s="47"/>
      <c r="F39" s="47"/>
      <c r="G39" s="65"/>
      <c r="H39" s="63"/>
      <c r="I39" s="82"/>
      <c r="J39" s="47"/>
      <c r="K39" s="47"/>
      <c r="L39" s="47"/>
      <c r="M39" s="47"/>
      <c r="N39" s="47"/>
      <c r="O39" s="47"/>
      <c r="P39" s="47"/>
      <c r="Q39" s="47"/>
      <c r="R39" s="47"/>
      <c r="S39" s="47"/>
      <c r="U39" s="37"/>
    </row>
    <row r="40" spans="1:21" s="49" customFormat="1" ht="15.75" x14ac:dyDescent="0.3">
      <c r="A40" s="37"/>
      <c r="B40" s="47"/>
      <c r="C40" s="47"/>
      <c r="D40" s="47"/>
      <c r="E40" s="47"/>
      <c r="F40" s="47"/>
      <c r="G40" s="65"/>
      <c r="H40" s="63"/>
      <c r="I40" s="82"/>
      <c r="J40" s="47"/>
      <c r="K40" s="47"/>
      <c r="L40" s="47"/>
      <c r="M40" s="47"/>
      <c r="N40" s="47"/>
      <c r="O40" s="47"/>
      <c r="P40" s="47"/>
      <c r="Q40" s="47"/>
      <c r="R40" s="47"/>
      <c r="S40" s="47"/>
      <c r="U40" s="37"/>
    </row>
    <row r="41" spans="1:21" s="49" customFormat="1" ht="15.75" x14ac:dyDescent="0.3">
      <c r="A41" s="37"/>
      <c r="B41" s="47"/>
      <c r="C41" s="47"/>
      <c r="D41" s="47"/>
      <c r="E41" s="47"/>
      <c r="F41" s="47"/>
      <c r="G41" s="65"/>
      <c r="H41" s="63"/>
      <c r="I41" s="82"/>
      <c r="J41" s="47"/>
      <c r="K41" s="47"/>
      <c r="L41" s="47"/>
      <c r="M41" s="47"/>
      <c r="N41" s="47"/>
      <c r="O41" s="47"/>
      <c r="P41" s="47"/>
      <c r="Q41" s="47"/>
      <c r="R41" s="47"/>
      <c r="S41" s="47"/>
      <c r="U41" s="37"/>
    </row>
    <row r="42" spans="1:21" ht="15.75" thickBot="1" x14ac:dyDescent="0.3">
      <c r="B42" s="99"/>
      <c r="C42" s="99"/>
      <c r="D42" s="99"/>
      <c r="E42" s="99"/>
      <c r="F42" s="99"/>
      <c r="G42" s="100"/>
      <c r="H42" s="99"/>
      <c r="I42" s="99"/>
      <c r="J42" s="99"/>
      <c r="K42" s="99"/>
      <c r="L42" s="99"/>
      <c r="M42" s="99"/>
      <c r="N42" s="99"/>
      <c r="O42" s="99"/>
      <c r="P42" s="99"/>
      <c r="Q42" s="99"/>
      <c r="R42" s="99"/>
      <c r="S42" s="99"/>
      <c r="T42" s="49"/>
    </row>
    <row r="43" spans="1:21" x14ac:dyDescent="0.25">
      <c r="B43" s="101"/>
      <c r="C43" s="101"/>
      <c r="D43" s="101"/>
      <c r="E43" s="101"/>
      <c r="F43" s="101"/>
      <c r="G43" s="102"/>
      <c r="H43" s="101"/>
      <c r="I43" s="101"/>
      <c r="J43" s="101"/>
      <c r="K43" s="101"/>
      <c r="L43" s="101"/>
      <c r="M43" s="101"/>
      <c r="N43" s="101"/>
      <c r="O43" s="101"/>
      <c r="P43" s="101"/>
      <c r="Q43" s="101"/>
      <c r="R43" s="101"/>
      <c r="S43" s="101"/>
      <c r="T43" s="49"/>
    </row>
    <row r="44" spans="1:21" s="49" customFormat="1" ht="19.5" thickBot="1" x14ac:dyDescent="0.45">
      <c r="A44" s="37"/>
      <c r="B44" s="56" t="s">
        <v>10</v>
      </c>
      <c r="C44" s="47"/>
      <c r="D44" s="47"/>
      <c r="E44" s="47"/>
      <c r="F44" s="47"/>
      <c r="G44" s="47"/>
      <c r="H44" s="47"/>
      <c r="I44" s="68">
        <v>44835</v>
      </c>
      <c r="J44" s="68">
        <v>44866</v>
      </c>
      <c r="K44" s="68">
        <v>44896</v>
      </c>
      <c r="L44" s="47"/>
      <c r="M44" s="69"/>
      <c r="N44" s="69"/>
      <c r="O44" s="69"/>
      <c r="P44" s="69"/>
      <c r="Q44" s="69"/>
      <c r="R44" s="69"/>
      <c r="S44" s="47"/>
    </row>
    <row r="45" spans="1:21" s="49" customFormat="1" ht="16.5" thickBot="1" x14ac:dyDescent="0.35">
      <c r="A45" s="37"/>
      <c r="B45" s="47" t="s">
        <v>28</v>
      </c>
      <c r="C45" s="47"/>
      <c r="D45" s="47"/>
      <c r="E45" s="47"/>
      <c r="F45" s="47"/>
      <c r="G45" s="47"/>
      <c r="H45" s="124"/>
      <c r="I45" s="70"/>
      <c r="J45" s="71"/>
      <c r="K45" s="71"/>
      <c r="L45" s="48" t="s">
        <v>5</v>
      </c>
      <c r="M45" s="47" t="s">
        <v>29</v>
      </c>
      <c r="N45" s="69"/>
      <c r="O45" s="69"/>
      <c r="P45" s="69"/>
      <c r="Q45" s="69"/>
      <c r="R45" s="69"/>
      <c r="S45" s="47"/>
    </row>
    <row r="46" spans="1:21" s="49" customFormat="1" ht="16.5" thickBot="1" x14ac:dyDescent="0.35">
      <c r="A46" s="37"/>
      <c r="B46" s="47" t="s">
        <v>13</v>
      </c>
      <c r="C46" s="47"/>
      <c r="D46" s="47"/>
      <c r="E46" s="47"/>
      <c r="F46" s="47"/>
      <c r="G46" s="47"/>
      <c r="H46" s="147">
        <f>IFERROR(VLOOKUP(H45,'1 - Strom Erdgas Wärme 2021'!H:AA,17,FALSE),"")</f>
        <v>0</v>
      </c>
      <c r="I46" s="70"/>
      <c r="J46" s="71"/>
      <c r="K46" s="71"/>
      <c r="L46" s="48"/>
      <c r="M46" s="47"/>
      <c r="N46" s="69"/>
      <c r="O46" s="69"/>
      <c r="P46" s="69"/>
      <c r="Q46" s="69"/>
      <c r="R46" s="69"/>
      <c r="S46" s="47"/>
    </row>
    <row r="47" spans="1:21" s="49" customFormat="1" ht="16.5" thickBot="1" x14ac:dyDescent="0.35">
      <c r="A47" s="37"/>
      <c r="B47" s="47" t="s">
        <v>16</v>
      </c>
      <c r="C47" s="47"/>
      <c r="D47" s="47"/>
      <c r="E47" s="47"/>
      <c r="F47" s="47"/>
      <c r="G47" s="47"/>
      <c r="H47" s="148"/>
      <c r="I47" s="72"/>
      <c r="J47" s="73"/>
      <c r="K47" s="73"/>
      <c r="L47" s="48" t="s">
        <v>5</v>
      </c>
      <c r="M47" s="47" t="s">
        <v>17</v>
      </c>
      <c r="N47" s="69"/>
      <c r="O47" s="69"/>
      <c r="P47" s="69"/>
      <c r="Q47" s="69"/>
      <c r="R47" s="69"/>
      <c r="S47" s="47"/>
    </row>
    <row r="48" spans="1:21" s="49" customFormat="1" ht="16.5" thickBot="1" x14ac:dyDescent="0.35">
      <c r="A48" s="37"/>
      <c r="B48" s="47" t="str">
        <f>IF(H47="Erdgas","Arbeitspreis pro kWh Erdgas in EUR",IF(H47="Strom","Arbeitspreis pro kWh Strom in EUR",IF(H47="Wärme/Kälte","Arbeitspreis pro kWh Wärme-/Kälteverbrauch in EUR","Bitte Energieart auswählen!")))</f>
        <v>Bitte Energieart auswählen!</v>
      </c>
      <c r="C48" s="47"/>
      <c r="D48" s="47"/>
      <c r="E48" s="47"/>
      <c r="F48" s="47"/>
      <c r="G48" s="74">
        <f>IFERROR(SUMPRODUCT(I48:K48,I49:K49),"")</f>
        <v>0</v>
      </c>
      <c r="H48" s="47"/>
      <c r="I48" s="125"/>
      <c r="J48" s="125"/>
      <c r="K48" s="125"/>
      <c r="L48" s="48" t="s">
        <v>5</v>
      </c>
      <c r="M48" s="47" t="str">
        <f>IF(H47="Erdgas","Erdgaskosten exkl. Steuern, Abgaben, Netzentgelte, etc.",IF(H47="Strom","Stromkosten exkl. Steuern, Abgaben, Netzentgelte, etc.",IF(H47="Wärme/Kälte","Wärme-/Kältekosten exkl. Steuern, Abgaben, Netzentgelte, etc.", "Bitte Energieart auswählen!")))</f>
        <v>Bitte Energieart auswählen!</v>
      </c>
      <c r="N48" s="47"/>
      <c r="O48" s="47"/>
      <c r="P48" s="75"/>
      <c r="Q48" s="61"/>
      <c r="R48" s="62"/>
      <c r="S48" s="47"/>
    </row>
    <row r="49" spans="1:21" s="49" customFormat="1" ht="16.5" thickBot="1" x14ac:dyDescent="0.35">
      <c r="A49" s="37"/>
      <c r="B49" s="47" t="str">
        <f>IF(AND(H47="Erdgas",H46="Nein"),"Aliquoter Erdgasverbrauch in kWh von 1. Oktober 2022 bis 31. Dezember 2022",IF(H47="Erdgas","Erdgasverbrauch in kWh von 1. Oktober 2022 bis 31. Dezember 2022",IF(AND(H47="Strom",H46="Nein"),"Aliquoter Stromverbrauch in kWh von 1. Oktober 2022 bis 31. Dezember 2022",IF(H47="Strom","Stromverbrauch in kWh von 1. Oktober 2022 bis 31. Dezember 2022",IF(AND(H47="Wärme/Kälte",H46="Nein"),"Aliquoter Wärme-/Kälteverbrauch in kWh von 1. Oktober 2022 bis 31. Dezember 2022",IF(H47="Wärme/Kälte","Wärme-/Kälteverbrauch in kWh von 1. Oktober 2022 bis 31. Dezember 2022","Bitte Energieart auswählen!"))))))</f>
        <v>Bitte Energieart auswählen!</v>
      </c>
      <c r="C49" s="47"/>
      <c r="D49" s="47"/>
      <c r="E49" s="47"/>
      <c r="F49" s="47"/>
      <c r="G49" s="47"/>
      <c r="H49" s="59">
        <f>SUM(I49:K49)</f>
        <v>0</v>
      </c>
      <c r="I49" s="126" t="str">
        <f>IFERROR(IF(H46="Nein",VLOOKUP(H45,'1 - Strom Erdgas Wärme 2021'!H:AA,20,FALSE)/12,""),"")</f>
        <v/>
      </c>
      <c r="J49" s="126" t="str">
        <f>IFERROR(IF(H46="Nein",VLOOKUP(H45,'1 - Strom Erdgas Wärme 2021'!H:AB,20,FALSE)/12,""),"")</f>
        <v/>
      </c>
      <c r="K49" s="126" t="str">
        <f>IFERROR(IF(H46="Nein",VLOOKUP(H45,'1 - Strom Erdgas Wärme 2021'!H:AC,20,FALSE)/12,""),"")</f>
        <v/>
      </c>
      <c r="L49" s="48" t="s">
        <v>5</v>
      </c>
      <c r="M49" s="76" t="str">
        <f>IFERROR(IF(H46="Nein","Vorbefüllte Verbrauchswerte wurden aliquot (d.h. 1/12) aus dem Jahr 2021 übernommen.","Bitte ergänzen Sie die monatlichen Verbrauchswerte gem. Lastprofilzähler"),"")</f>
        <v>Bitte ergänzen Sie die monatlichen Verbrauchswerte gem. Lastprofilzähler</v>
      </c>
      <c r="N49" s="77"/>
      <c r="O49" s="77"/>
      <c r="P49" s="77"/>
      <c r="Q49" s="77"/>
      <c r="R49" s="77"/>
      <c r="S49" s="77"/>
    </row>
    <row r="50" spans="1:21" ht="15.75" x14ac:dyDescent="0.3">
      <c r="B50" s="47" t="str">
        <f>IF(H47="Wärme/Kälte","Energiemix: Anteil in % der aus Strom oder Erdgas erzeugten Wärme/Kälte","")</f>
        <v/>
      </c>
      <c r="C50" s="46"/>
      <c r="D50" s="46"/>
      <c r="E50" s="46"/>
      <c r="F50" s="74">
        <f>IFERROR(SUMPRODUCT(I50:K50,I49:K49),"")</f>
        <v>0</v>
      </c>
      <c r="G50" s="74"/>
      <c r="H50" s="46"/>
      <c r="I50" s="127"/>
      <c r="J50" s="128"/>
      <c r="K50" s="128"/>
      <c r="L50" s="48" t="str">
        <f>IF(H47="Wärme/Kälte","i","")</f>
        <v/>
      </c>
      <c r="M50" s="47" t="str">
        <f>IF(H47="Wärme/Kälte","Bitte geben Sie den Anteil in % (von 0 bis 100, ohne Prozentzeichen) der  direkt aus Strom oder Erdgas erzeugten Wärme/Kälte.","")</f>
        <v/>
      </c>
      <c r="N50" s="46"/>
      <c r="O50" s="46"/>
      <c r="P50" s="46"/>
      <c r="Q50" s="46"/>
      <c r="R50" s="46"/>
      <c r="S50" s="46"/>
      <c r="T50" s="49"/>
      <c r="U50" s="49"/>
    </row>
    <row r="51" spans="1:21" ht="15.75" x14ac:dyDescent="0.3">
      <c r="B51" s="46"/>
      <c r="C51" s="46"/>
      <c r="D51" s="46"/>
      <c r="E51" s="46"/>
      <c r="F51" s="46"/>
      <c r="G51" s="46"/>
      <c r="H51" s="46"/>
      <c r="I51" s="98"/>
      <c r="J51" s="46"/>
      <c r="K51" s="46"/>
      <c r="L51" s="48"/>
      <c r="M51" s="47"/>
      <c r="N51" s="46"/>
      <c r="O51" s="46"/>
      <c r="P51" s="46"/>
      <c r="Q51" s="46"/>
      <c r="R51" s="46"/>
      <c r="S51" s="46"/>
      <c r="T51" s="49"/>
      <c r="U51" s="49"/>
    </row>
    <row r="52" spans="1:21" s="49" customFormat="1" ht="19.5" thickBot="1" x14ac:dyDescent="0.45">
      <c r="A52" s="37"/>
      <c r="B52" s="56" t="s">
        <v>10</v>
      </c>
      <c r="C52" s="47"/>
      <c r="D52" s="47"/>
      <c r="E52" s="47"/>
      <c r="F52" s="47"/>
      <c r="G52" s="47"/>
      <c r="H52" s="47"/>
      <c r="I52" s="68">
        <v>44835</v>
      </c>
      <c r="J52" s="68">
        <v>44866</v>
      </c>
      <c r="K52" s="68">
        <v>44896</v>
      </c>
      <c r="L52" s="47"/>
      <c r="M52" s="69"/>
      <c r="N52" s="69"/>
      <c r="O52" s="69"/>
      <c r="P52" s="69"/>
      <c r="Q52" s="69"/>
      <c r="R52" s="69"/>
      <c r="S52" s="47"/>
    </row>
    <row r="53" spans="1:21" s="49" customFormat="1" ht="16.5" thickBot="1" x14ac:dyDescent="0.35">
      <c r="A53" s="37"/>
      <c r="B53" s="47" t="s">
        <v>28</v>
      </c>
      <c r="C53" s="47"/>
      <c r="D53" s="47"/>
      <c r="E53" s="47"/>
      <c r="F53" s="47"/>
      <c r="G53" s="47"/>
      <c r="H53" s="124"/>
      <c r="I53" s="70"/>
      <c r="J53" s="71"/>
      <c r="K53" s="71"/>
      <c r="L53" s="48" t="s">
        <v>5</v>
      </c>
      <c r="M53" s="47" t="s">
        <v>29</v>
      </c>
      <c r="N53" s="69"/>
      <c r="O53" s="69"/>
      <c r="P53" s="69"/>
      <c r="Q53" s="69"/>
      <c r="R53" s="69"/>
      <c r="S53" s="47"/>
    </row>
    <row r="54" spans="1:21" s="49" customFormat="1" ht="16.5" thickBot="1" x14ac:dyDescent="0.35">
      <c r="A54" s="37"/>
      <c r="B54" s="47" t="s">
        <v>13</v>
      </c>
      <c r="C54" s="47"/>
      <c r="D54" s="47"/>
      <c r="E54" s="47"/>
      <c r="F54" s="47"/>
      <c r="G54" s="47"/>
      <c r="H54" s="147">
        <f>IFERROR(VLOOKUP(H53,'1 - Strom Erdgas Wärme 2021'!H:AA,17,FALSE),"")</f>
        <v>0</v>
      </c>
      <c r="I54" s="70"/>
      <c r="J54" s="71"/>
      <c r="K54" s="71"/>
      <c r="L54" s="48"/>
      <c r="M54" s="47"/>
      <c r="N54" s="69"/>
      <c r="O54" s="69"/>
      <c r="P54" s="69"/>
      <c r="Q54" s="69"/>
      <c r="R54" s="69"/>
      <c r="S54" s="47"/>
    </row>
    <row r="55" spans="1:21" s="49" customFormat="1" ht="16.5" thickBot="1" x14ac:dyDescent="0.35">
      <c r="A55" s="37"/>
      <c r="B55" s="47" t="s">
        <v>16</v>
      </c>
      <c r="C55" s="47"/>
      <c r="D55" s="47"/>
      <c r="E55" s="47"/>
      <c r="F55" s="47"/>
      <c r="G55" s="47"/>
      <c r="H55" s="148"/>
      <c r="I55" s="72"/>
      <c r="J55" s="73"/>
      <c r="K55" s="73"/>
      <c r="L55" s="48" t="s">
        <v>5</v>
      </c>
      <c r="M55" s="47" t="s">
        <v>17</v>
      </c>
      <c r="N55" s="69"/>
      <c r="O55" s="69"/>
      <c r="P55" s="69"/>
      <c r="Q55" s="69"/>
      <c r="R55" s="69"/>
      <c r="S55" s="47"/>
    </row>
    <row r="56" spans="1:21" s="49" customFormat="1" ht="16.5" thickBot="1" x14ac:dyDescent="0.35">
      <c r="A56" s="37"/>
      <c r="B56" s="47" t="str">
        <f>IF(H55="Erdgas","Arbeitspreis pro kWh Erdgas in EUR",IF(H55="Strom","Arbeitspreis pro kWh Strom in EUR",IF(H55="Wärme/Kälte","Arbeitspreis pro kWh Wärme-/Kälteverbrauch in EUR","Bitte Energieart auswählen!")))</f>
        <v>Bitte Energieart auswählen!</v>
      </c>
      <c r="C56" s="47"/>
      <c r="D56" s="47"/>
      <c r="E56" s="47"/>
      <c r="F56" s="47"/>
      <c r="G56" s="74">
        <f>IFERROR(SUMPRODUCT(I56:K56,I57:K57),"")</f>
        <v>0</v>
      </c>
      <c r="H56" s="47"/>
      <c r="I56" s="125"/>
      <c r="J56" s="125"/>
      <c r="K56" s="125"/>
      <c r="L56" s="48" t="s">
        <v>5</v>
      </c>
      <c r="M56" s="47" t="str">
        <f>IF(H55="Erdgas","Erdgaskosten exkl. Steuern, Abgaben, Netzentgelte, etc.",IF(H55="Strom","Stromkosten exkl. Steuern, Abgaben, Netzentgelte, etc.",IF(H55="Wärme/Kälte","Wärme-/Kältekosten exkl. Steuern, Abgaben, Netzentgelte, etc.", "Bitte Energieart auswählen!")))</f>
        <v>Bitte Energieart auswählen!</v>
      </c>
      <c r="N56" s="47"/>
      <c r="O56" s="47"/>
      <c r="P56" s="75"/>
      <c r="Q56" s="61"/>
      <c r="R56" s="62"/>
      <c r="S56" s="47"/>
    </row>
    <row r="57" spans="1:21" s="49" customFormat="1" ht="16.5" thickBot="1" x14ac:dyDescent="0.35">
      <c r="A57" s="37"/>
      <c r="B57" s="47" t="str">
        <f>IF(AND(H55="Erdgas",H54="Nein"),"Aliquoter Erdgasverbrauch in kWh von 1. Oktober 2022 bis 31. Dezember 2022",IF(H55="Erdgas","Erdgasverbrauch in kWh von 1. Oktober 2022 bis 31. Dezember 2022",IF(AND(H55="Strom",H54="Nein"),"Aliquoter Stromverbrauch in kWh von 1. Oktober 2022 bis 31. Dezember 2022",IF(H55="Strom","Stromverbrauch in kWh von 1. Oktober 2022 bis 31. Dezember 2022",IF(AND(H55="Wärme/Kälte",H54="Nein"),"Aliquoter Wärme-/Kälteverbrauch in kWh von 1. Oktober 2022 bis 31. Dezember 2022",IF(H55="Wärme/Kälte","Wärme-/Kälteverbrauch in kWh von 1. Oktober 2022 bis 31. Dezember 2022","Bitte Energieart auswählen!"))))))</f>
        <v>Bitte Energieart auswählen!</v>
      </c>
      <c r="C57" s="47"/>
      <c r="D57" s="47"/>
      <c r="E57" s="47"/>
      <c r="F57" s="47"/>
      <c r="G57" s="47"/>
      <c r="H57" s="59">
        <f>SUM(I57:K57)</f>
        <v>0</v>
      </c>
      <c r="I57" s="126" t="str">
        <f>IFERROR(IF(H54="Nein",VLOOKUP(H53,'1 - Strom Erdgas Wärme 2021'!H:AA,20,FALSE)/12,""),"")</f>
        <v/>
      </c>
      <c r="J57" s="126" t="str">
        <f>IFERROR(IF(H54="Nein",VLOOKUP(H53,'1 - Strom Erdgas Wärme 2021'!H:AB,20,FALSE)/12,""),"")</f>
        <v/>
      </c>
      <c r="K57" s="126" t="str">
        <f>IFERROR(IF(H54="Nein",VLOOKUP(H53,'1 - Strom Erdgas Wärme 2021'!H:AC,20,FALSE)/12,""),"")</f>
        <v/>
      </c>
      <c r="L57" s="48" t="s">
        <v>5</v>
      </c>
      <c r="M57" s="76" t="str">
        <f>IFERROR(IF(H54="Nein","Vorbefüllte Verbrauchswerte wurden aliquot (d.h. 1/12) aus dem Jahr 2021 übernommen.","Bitte ergänzen Sie die monatlichen Verbrauchswerte gem. Lastprofilzähler"),"")</f>
        <v>Bitte ergänzen Sie die monatlichen Verbrauchswerte gem. Lastprofilzähler</v>
      </c>
      <c r="N57" s="77"/>
      <c r="O57" s="77"/>
      <c r="P57" s="77"/>
      <c r="Q57" s="77"/>
      <c r="R57" s="77"/>
      <c r="S57" s="77"/>
    </row>
    <row r="58" spans="1:21" ht="15.75" x14ac:dyDescent="0.3">
      <c r="B58" s="47" t="str">
        <f>IF(H55="Wärme/Kälte","Energiemix: Anteil in % der aus Strom oder Erdgas erzeugten Wärme/Kälte","")</f>
        <v/>
      </c>
      <c r="C58" s="46"/>
      <c r="D58" s="46"/>
      <c r="E58" s="46"/>
      <c r="F58" s="74">
        <f>IFERROR(SUMPRODUCT(I58:K58,I57:K57),"")</f>
        <v>0</v>
      </c>
      <c r="G58" s="74"/>
      <c r="H58" s="46"/>
      <c r="I58" s="127"/>
      <c r="J58" s="128"/>
      <c r="K58" s="128"/>
      <c r="L58" s="48" t="str">
        <f>IF(H55="Wärme/Kälte","i","")</f>
        <v/>
      </c>
      <c r="M58" s="47" t="str">
        <f>IF(H55="Wärme/Kälte","Bitte geben Sie den Anteil in % (von 0 bis 100, ohne Prozentzeichen) der  direkt aus Strom oder Erdgas erzeugten Wärme/Kälte.","")</f>
        <v/>
      </c>
      <c r="N58" s="46"/>
      <c r="O58" s="46"/>
      <c r="P58" s="46"/>
      <c r="Q58" s="46"/>
      <c r="R58" s="46"/>
      <c r="S58" s="46"/>
      <c r="T58" s="49"/>
      <c r="U58" s="49"/>
    </row>
    <row r="59" spans="1:21" ht="15.75" x14ac:dyDescent="0.3">
      <c r="B59" s="46"/>
      <c r="C59" s="46"/>
      <c r="D59" s="46"/>
      <c r="E59" s="46"/>
      <c r="F59" s="46"/>
      <c r="G59" s="46"/>
      <c r="H59" s="46"/>
      <c r="I59" s="98"/>
      <c r="J59" s="46"/>
      <c r="K59" s="46"/>
      <c r="L59" s="48"/>
      <c r="M59" s="47"/>
      <c r="N59" s="46"/>
      <c r="O59" s="46"/>
      <c r="P59" s="46"/>
      <c r="Q59" s="46"/>
      <c r="R59" s="46"/>
      <c r="S59" s="46"/>
      <c r="T59" s="49"/>
      <c r="U59" s="49"/>
    </row>
    <row r="60" spans="1:21" s="49" customFormat="1" ht="19.5" thickBot="1" x14ac:dyDescent="0.45">
      <c r="A60" s="37"/>
      <c r="B60" s="56" t="s">
        <v>10</v>
      </c>
      <c r="C60" s="47"/>
      <c r="D60" s="47"/>
      <c r="E60" s="47"/>
      <c r="F60" s="47"/>
      <c r="G60" s="47"/>
      <c r="H60" s="47"/>
      <c r="I60" s="68">
        <v>44835</v>
      </c>
      <c r="J60" s="68">
        <v>44866</v>
      </c>
      <c r="K60" s="68">
        <v>44896</v>
      </c>
      <c r="L60" s="47"/>
      <c r="M60" s="69"/>
      <c r="N60" s="69"/>
      <c r="O60" s="69"/>
      <c r="P60" s="69"/>
      <c r="Q60" s="69"/>
      <c r="R60" s="69"/>
      <c r="S60" s="47"/>
    </row>
    <row r="61" spans="1:21" s="49" customFormat="1" ht="16.5" thickBot="1" x14ac:dyDescent="0.35">
      <c r="A61" s="37"/>
      <c r="B61" s="47" t="s">
        <v>28</v>
      </c>
      <c r="C61" s="47"/>
      <c r="D61" s="47"/>
      <c r="E61" s="47"/>
      <c r="F61" s="47"/>
      <c r="G61" s="47"/>
      <c r="H61" s="124"/>
      <c r="I61" s="70"/>
      <c r="J61" s="71"/>
      <c r="K61" s="71"/>
      <c r="L61" s="48" t="s">
        <v>5</v>
      </c>
      <c r="M61" s="47" t="s">
        <v>29</v>
      </c>
      <c r="N61" s="69"/>
      <c r="O61" s="69"/>
      <c r="P61" s="69"/>
      <c r="Q61" s="69"/>
      <c r="R61" s="69"/>
      <c r="S61" s="47"/>
    </row>
    <row r="62" spans="1:21" s="49" customFormat="1" ht="16.5" thickBot="1" x14ac:dyDescent="0.35">
      <c r="A62" s="37"/>
      <c r="B62" s="47" t="s">
        <v>13</v>
      </c>
      <c r="C62" s="47"/>
      <c r="D62" s="47"/>
      <c r="E62" s="47"/>
      <c r="F62" s="47"/>
      <c r="G62" s="47"/>
      <c r="H62" s="147">
        <f>IFERROR(VLOOKUP(H61,'1 - Strom Erdgas Wärme 2021'!H:AA,17,FALSE),"")</f>
        <v>0</v>
      </c>
      <c r="I62" s="70"/>
      <c r="J62" s="71"/>
      <c r="K62" s="71"/>
      <c r="L62" s="48"/>
      <c r="M62" s="47"/>
      <c r="N62" s="69"/>
      <c r="O62" s="69"/>
      <c r="P62" s="69"/>
      <c r="Q62" s="69"/>
      <c r="R62" s="69"/>
      <c r="S62" s="47"/>
    </row>
    <row r="63" spans="1:21" s="49" customFormat="1" ht="16.5" thickBot="1" x14ac:dyDescent="0.35">
      <c r="A63" s="37"/>
      <c r="B63" s="47" t="s">
        <v>16</v>
      </c>
      <c r="C63" s="47"/>
      <c r="D63" s="47"/>
      <c r="E63" s="47"/>
      <c r="F63" s="47"/>
      <c r="G63" s="47"/>
      <c r="H63" s="148"/>
      <c r="I63" s="72"/>
      <c r="J63" s="73"/>
      <c r="K63" s="73"/>
      <c r="L63" s="48" t="s">
        <v>5</v>
      </c>
      <c r="M63" s="47" t="s">
        <v>17</v>
      </c>
      <c r="N63" s="69"/>
      <c r="O63" s="69"/>
      <c r="P63" s="69"/>
      <c r="Q63" s="69"/>
      <c r="R63" s="69"/>
      <c r="S63" s="47"/>
    </row>
    <row r="64" spans="1:21" s="49" customFormat="1" ht="16.5" thickBot="1" x14ac:dyDescent="0.35">
      <c r="A64" s="37"/>
      <c r="B64" s="47" t="str">
        <f>IF(H63="Erdgas","Arbeitspreis pro kWh Erdgas in EUR",IF(H63="Strom","Arbeitspreis pro kWh Strom in EUR",IF(H63="Wärme/Kälte","Arbeitspreis pro kWh Wärme-/Kälteverbrauch in EUR","Bitte Energieart auswählen!")))</f>
        <v>Bitte Energieart auswählen!</v>
      </c>
      <c r="C64" s="47"/>
      <c r="D64" s="47"/>
      <c r="E64" s="47"/>
      <c r="F64" s="47"/>
      <c r="G64" s="74">
        <f>IFERROR(SUMPRODUCT(I64:K64,I65:K65),"")</f>
        <v>0</v>
      </c>
      <c r="H64" s="47"/>
      <c r="I64" s="125"/>
      <c r="J64" s="125"/>
      <c r="K64" s="125"/>
      <c r="L64" s="48" t="s">
        <v>5</v>
      </c>
      <c r="M64" s="47" t="str">
        <f>IF(H63="Erdgas","Erdgaskosten exkl. Steuern, Abgaben, Netzentgelte, etc.",IF(H63="Strom","Stromkosten exkl. Steuern, Abgaben, Netzentgelte, etc.",IF(H63="Wärme/Kälte","Wärme-/Kältekosten exkl. Steuern, Abgaben, Netzentgelte, etc.", "Bitte Energieart auswählen!")))</f>
        <v>Bitte Energieart auswählen!</v>
      </c>
      <c r="N64" s="47"/>
      <c r="O64" s="47"/>
      <c r="P64" s="75"/>
      <c r="Q64" s="61"/>
      <c r="R64" s="62"/>
      <c r="S64" s="47"/>
    </row>
    <row r="65" spans="1:29" s="49" customFormat="1" ht="16.5" thickBot="1" x14ac:dyDescent="0.35">
      <c r="A65" s="37"/>
      <c r="B65" s="47" t="str">
        <f>IF(AND(H63="Erdgas",H62="Nein"),"Aliquoter Erdgasverbrauch in kWh von 1. Oktober 2022 bis 31. Dezember 2022",IF(H63="Erdgas","Erdgasverbrauch in kWh von 1. Oktober 2022 bis 31. Dezember 2022",IF(AND(H63="Strom",H62="Nein"),"Aliquoter Stromverbrauch in kWh von 1. Oktober 2022 bis 31. Dezember 2022",IF(H63="Strom","Stromverbrauch in kWh von 1. Oktober 2022 bis 31. Dezember 2022",IF(AND(H63="Wärme/Kälte",H62="Nein"),"Aliquoter Wärme-/Kälteverbrauch in kWh von 1. Oktober 2022 bis 31. Dezember 2022",IF(H63="Wärme/Kälte","Wärme-/Kälteverbrauch in kWh von 1. Oktober 2022 bis 31. Dezember 2022","Bitte Energieart auswählen!"))))))</f>
        <v>Bitte Energieart auswählen!</v>
      </c>
      <c r="C65" s="47"/>
      <c r="D65" s="47"/>
      <c r="E65" s="47"/>
      <c r="F65" s="47"/>
      <c r="G65" s="47"/>
      <c r="H65" s="59">
        <f>SUM(I65:K65)</f>
        <v>0</v>
      </c>
      <c r="I65" s="126" t="str">
        <f>IFERROR(IF(H62="Nein",VLOOKUP(H61,'1 - Strom Erdgas Wärme 2021'!H:AA,20,FALSE)/12,""),"")</f>
        <v/>
      </c>
      <c r="J65" s="126" t="str">
        <f>IFERROR(IF(H62="Nein",VLOOKUP(H61,'1 - Strom Erdgas Wärme 2021'!H:AB,20,FALSE)/12,""),"")</f>
        <v/>
      </c>
      <c r="K65" s="126" t="str">
        <f>IFERROR(IF(H62="Nein",VLOOKUP(H61,'1 - Strom Erdgas Wärme 2021'!H:AC,20,FALSE)/12,""),"")</f>
        <v/>
      </c>
      <c r="L65" s="48" t="s">
        <v>5</v>
      </c>
      <c r="M65" s="76" t="str">
        <f>IFERROR(IF(H62="Nein","Vorbefüllte Verbrauchswerte wurden aliquot (d.h. 1/12) aus dem Jahr 2021 übernommen.","Bitte ergänzen Sie die monatlichen Verbrauchswerte gem. Lastprofilzähler"),"")</f>
        <v>Bitte ergänzen Sie die monatlichen Verbrauchswerte gem. Lastprofilzähler</v>
      </c>
      <c r="N65" s="77"/>
      <c r="O65" s="77"/>
      <c r="P65" s="77"/>
      <c r="Q65" s="77"/>
      <c r="R65" s="77"/>
      <c r="S65" s="77"/>
    </row>
    <row r="66" spans="1:29" ht="15.75" x14ac:dyDescent="0.3">
      <c r="B66" s="47" t="str">
        <f>IF(H63="Wärme/Kälte","Energiemix: Anteil in % der aus Strom oder Erdgas erzeugten Wärme/Kälte","")</f>
        <v/>
      </c>
      <c r="C66" s="46"/>
      <c r="D66" s="46"/>
      <c r="E66" s="46"/>
      <c r="F66" s="74">
        <f>IFERROR(SUMPRODUCT(I66:K66,I65:K65),"")</f>
        <v>0</v>
      </c>
      <c r="G66" s="74"/>
      <c r="H66" s="46"/>
      <c r="I66" s="127"/>
      <c r="J66" s="128"/>
      <c r="K66" s="128"/>
      <c r="L66" s="48" t="str">
        <f>IF(H63="Wärme/Kälte","i","")</f>
        <v/>
      </c>
      <c r="M66" s="47" t="str">
        <f>IF(H63="Wärme/Kälte","Bitte geben Sie den Anteil in % (von 0 bis 100, ohne Prozentzeichen) der  direkt aus Strom oder Erdgas erzeugten Wärme/Kälte.","")</f>
        <v/>
      </c>
      <c r="N66" s="46"/>
      <c r="O66" s="46"/>
      <c r="P66" s="46"/>
      <c r="Q66" s="46"/>
      <c r="R66" s="46"/>
      <c r="S66" s="46"/>
      <c r="T66" s="49"/>
      <c r="U66" s="49"/>
    </row>
    <row r="67" spans="1:29" ht="15.75" x14ac:dyDescent="0.3">
      <c r="B67" s="46"/>
      <c r="C67" s="46"/>
      <c r="D67" s="46"/>
      <c r="E67" s="46"/>
      <c r="F67" s="46"/>
      <c r="G67" s="46"/>
      <c r="H67" s="46"/>
      <c r="I67" s="98"/>
      <c r="J67" s="46"/>
      <c r="K67" s="46"/>
      <c r="L67" s="48"/>
      <c r="M67" s="47"/>
      <c r="N67" s="46"/>
      <c r="O67" s="46"/>
      <c r="P67" s="46"/>
      <c r="Q67" s="46"/>
      <c r="R67" s="46"/>
      <c r="S67" s="46"/>
      <c r="T67" s="49"/>
      <c r="U67" s="49"/>
    </row>
    <row r="68" spans="1:29" s="49" customFormat="1" ht="19.5" thickBot="1" x14ac:dyDescent="0.45">
      <c r="A68" s="37"/>
      <c r="B68" s="56" t="s">
        <v>10</v>
      </c>
      <c r="C68" s="47"/>
      <c r="D68" s="47"/>
      <c r="E68" s="47"/>
      <c r="F68" s="47"/>
      <c r="G68" s="47"/>
      <c r="H68" s="47"/>
      <c r="I68" s="68">
        <v>44835</v>
      </c>
      <c r="J68" s="68">
        <v>44866</v>
      </c>
      <c r="K68" s="68">
        <v>44896</v>
      </c>
      <c r="L68" s="47"/>
      <c r="M68" s="69"/>
      <c r="N68" s="69"/>
      <c r="O68" s="69"/>
      <c r="P68" s="69"/>
      <c r="Q68" s="69"/>
      <c r="R68" s="69"/>
      <c r="S68" s="47"/>
    </row>
    <row r="69" spans="1:29" s="49" customFormat="1" ht="16.5" thickBot="1" x14ac:dyDescent="0.35">
      <c r="A69" s="37"/>
      <c r="B69" s="47" t="s">
        <v>28</v>
      </c>
      <c r="C69" s="47"/>
      <c r="D69" s="47"/>
      <c r="E69" s="47"/>
      <c r="F69" s="47"/>
      <c r="G69" s="47"/>
      <c r="H69" s="124"/>
      <c r="I69" s="70"/>
      <c r="J69" s="71"/>
      <c r="K69" s="71"/>
      <c r="L69" s="48" t="s">
        <v>5</v>
      </c>
      <c r="M69" s="47" t="s">
        <v>29</v>
      </c>
      <c r="N69" s="69"/>
      <c r="O69" s="69"/>
      <c r="P69" s="69"/>
      <c r="Q69" s="69"/>
      <c r="R69" s="69"/>
      <c r="S69" s="47"/>
    </row>
    <row r="70" spans="1:29" s="49" customFormat="1" ht="16.5" thickBot="1" x14ac:dyDescent="0.35">
      <c r="A70" s="37"/>
      <c r="B70" s="47" t="s">
        <v>13</v>
      </c>
      <c r="C70" s="47"/>
      <c r="D70" s="47"/>
      <c r="E70" s="47"/>
      <c r="F70" s="47"/>
      <c r="G70" s="47"/>
      <c r="H70" s="147">
        <f>IFERROR(VLOOKUP(H69,'1 - Strom Erdgas Wärme 2021'!H:AA,17,FALSE),"")</f>
        <v>0</v>
      </c>
      <c r="I70" s="70"/>
      <c r="J70" s="71"/>
      <c r="K70" s="71"/>
      <c r="L70" s="48"/>
      <c r="M70" s="47"/>
      <c r="N70" s="69"/>
      <c r="O70" s="69"/>
      <c r="P70" s="69"/>
      <c r="Q70" s="69"/>
      <c r="R70" s="69"/>
      <c r="S70" s="47"/>
    </row>
    <row r="71" spans="1:29" s="49" customFormat="1" ht="16.5" thickBot="1" x14ac:dyDescent="0.35">
      <c r="A71" s="37"/>
      <c r="B71" s="47" t="s">
        <v>16</v>
      </c>
      <c r="C71" s="47"/>
      <c r="D71" s="47"/>
      <c r="E71" s="47"/>
      <c r="F71" s="47"/>
      <c r="G71" s="47"/>
      <c r="H71" s="148"/>
      <c r="I71" s="72"/>
      <c r="J71" s="73"/>
      <c r="K71" s="73"/>
      <c r="L71" s="48" t="s">
        <v>5</v>
      </c>
      <c r="M71" s="47" t="s">
        <v>17</v>
      </c>
      <c r="N71" s="69"/>
      <c r="O71" s="69"/>
      <c r="P71" s="69"/>
      <c r="Q71" s="69"/>
      <c r="R71" s="69"/>
      <c r="S71" s="47"/>
    </row>
    <row r="72" spans="1:29" s="49" customFormat="1" ht="16.5" thickBot="1" x14ac:dyDescent="0.35">
      <c r="A72" s="37"/>
      <c r="B72" s="47" t="str">
        <f>IF(H71="Erdgas","Arbeitspreis pro kWh Erdgas in EUR",IF(H71="Strom","Arbeitspreis pro kWh Strom in EUR",IF(H71="Wärme/Kälte","Arbeitspreis pro kWh Wärme-/Kälteverbrauch in EUR","Bitte Energieart auswählen!")))</f>
        <v>Bitte Energieart auswählen!</v>
      </c>
      <c r="C72" s="47"/>
      <c r="D72" s="47"/>
      <c r="E72" s="47"/>
      <c r="F72" s="47"/>
      <c r="G72" s="74">
        <f>IFERROR(SUMPRODUCT(I72:K72,I73:K73),"")</f>
        <v>0</v>
      </c>
      <c r="H72" s="47"/>
      <c r="I72" s="125"/>
      <c r="J72" s="125"/>
      <c r="K72" s="125"/>
      <c r="L72" s="48" t="s">
        <v>5</v>
      </c>
      <c r="M72" s="47" t="str">
        <f>IF(H71="Erdgas","Erdgaskosten exkl. Steuern, Abgaben, Netzentgelte, etc.",IF(H71="Strom","Stromkosten exkl. Steuern, Abgaben, Netzentgelte, etc.",IF(H71="Wärme/Kälte","Wärme-/Kältekosten exkl. Steuern, Abgaben, Netzentgelte, etc.", "Bitte Energieart auswählen!")))</f>
        <v>Bitte Energieart auswählen!</v>
      </c>
      <c r="N72" s="47"/>
      <c r="O72" s="47"/>
      <c r="P72" s="75"/>
      <c r="Q72" s="61"/>
      <c r="R72" s="62"/>
      <c r="S72" s="47"/>
    </row>
    <row r="73" spans="1:29" s="49" customFormat="1" ht="16.5" thickBot="1" x14ac:dyDescent="0.35">
      <c r="A73" s="37"/>
      <c r="B73" s="47" t="str">
        <f>IF(AND(H71="Erdgas",H70="Nein"),"Aliquoter Erdgasverbrauch in kWh von 1. Oktober 2022 bis 31. Dezember 2022",IF(H71="Erdgas","Erdgasverbrauch in kWh von 1. Oktober 2022 bis 31. Dezember 2022",IF(AND(H71="Strom",H70="Nein"),"Aliquoter Stromverbrauch in kWh von 1. Oktober 2022 bis 31. Dezember 2022",IF(H71="Strom","Stromverbrauch in kWh von 1. Oktober 2022 bis 31. Dezember 2022",IF(AND(H71="Wärme/Kälte",H70="Nein"),"Aliquoter Wärme-/Kälteverbrauch in kWh von 1. Oktober 2022 bis 31. Dezember 2022",IF(H71="Wärme/Kälte","Wärme-/Kälteverbrauch in kWh von 1. Oktober 2022 bis 31. Dezember 2022","Bitte Energieart auswählen!"))))))</f>
        <v>Bitte Energieart auswählen!</v>
      </c>
      <c r="C73" s="47"/>
      <c r="D73" s="47"/>
      <c r="E73" s="47"/>
      <c r="F73" s="47"/>
      <c r="G73" s="47"/>
      <c r="H73" s="59">
        <f>SUM(I73:K73)</f>
        <v>0</v>
      </c>
      <c r="I73" s="126" t="str">
        <f>IFERROR(IF(H70="Nein",VLOOKUP(H69,'1 - Strom Erdgas Wärme 2021'!H:AA,20,FALSE)/12,""),"")</f>
        <v/>
      </c>
      <c r="J73" s="126" t="str">
        <f>IFERROR(IF(H70="Nein",VLOOKUP(H69,'1 - Strom Erdgas Wärme 2021'!H:AB,20,FALSE)/12,""),"")</f>
        <v/>
      </c>
      <c r="K73" s="126" t="str">
        <f>IFERROR(IF(H70="Nein",VLOOKUP(H69,'1 - Strom Erdgas Wärme 2021'!H:AC,20,FALSE)/12,""),"")</f>
        <v/>
      </c>
      <c r="L73" s="48" t="s">
        <v>5</v>
      </c>
      <c r="M73" s="76" t="str">
        <f>IFERROR(IF(H70="Nein","Vorbefüllte Verbrauchswerte wurden aliquot (d.h. 1/12) aus dem Jahr 2021 übernommen.","Bitte ergänzen Sie die monatlichen Verbrauchswerte gem. Lastprofilzähler"),"")</f>
        <v>Bitte ergänzen Sie die monatlichen Verbrauchswerte gem. Lastprofilzähler</v>
      </c>
      <c r="N73" s="77"/>
      <c r="O73" s="77"/>
      <c r="P73" s="77"/>
      <c r="Q73" s="77"/>
      <c r="R73" s="77"/>
      <c r="S73" s="77"/>
    </row>
    <row r="74" spans="1:29" ht="15.75" x14ac:dyDescent="0.3">
      <c r="B74" s="47" t="str">
        <f>IF(H71="Wärme/Kälte","Energiemix: Anteil in % der aus Strom oder Erdgas erzeugten Wärme/Kälte","")</f>
        <v/>
      </c>
      <c r="C74" s="46"/>
      <c r="D74" s="46"/>
      <c r="E74" s="46"/>
      <c r="F74" s="74">
        <f>IFERROR(SUMPRODUCT(I74:K74,I73:K73),"")</f>
        <v>0</v>
      </c>
      <c r="G74" s="74"/>
      <c r="H74" s="46"/>
      <c r="I74" s="127"/>
      <c r="J74" s="128"/>
      <c r="K74" s="128"/>
      <c r="L74" s="48" t="str">
        <f>IF(H71="Wärme/Kälte","i","")</f>
        <v/>
      </c>
      <c r="M74" s="47" t="str">
        <f>IF(H71="Wärme/Kälte","Bitte geben Sie den Anteil in % (von 0 bis 100, ohne Prozentzeichen) der  direkt aus Strom oder Erdgas erzeugten Wärme/Kälte.","")</f>
        <v/>
      </c>
      <c r="N74" s="46"/>
      <c r="O74" s="46"/>
      <c r="P74" s="46"/>
      <c r="Q74" s="46"/>
      <c r="R74" s="46"/>
      <c r="S74" s="46"/>
      <c r="T74" s="49"/>
      <c r="U74" s="49"/>
      <c r="AC74" s="123"/>
    </row>
    <row r="75" spans="1:29" ht="15.75" x14ac:dyDescent="0.3">
      <c r="B75" s="46"/>
      <c r="C75" s="46"/>
      <c r="D75" s="46"/>
      <c r="E75" s="46"/>
      <c r="F75" s="46"/>
      <c r="G75" s="46"/>
      <c r="H75" s="46"/>
      <c r="I75" s="98"/>
      <c r="J75" s="46"/>
      <c r="K75" s="46"/>
      <c r="L75" s="48"/>
      <c r="M75" s="47"/>
      <c r="N75" s="46"/>
      <c r="O75" s="46"/>
      <c r="P75" s="46"/>
      <c r="Q75" s="46"/>
      <c r="R75" s="46"/>
      <c r="S75" s="46"/>
      <c r="T75" s="49"/>
      <c r="U75" s="49"/>
    </row>
    <row r="76" spans="1:29" s="49" customFormat="1" ht="19.5" thickBot="1" x14ac:dyDescent="0.45">
      <c r="A76" s="37"/>
      <c r="B76" s="56" t="s">
        <v>10</v>
      </c>
      <c r="C76" s="47"/>
      <c r="D76" s="47"/>
      <c r="E76" s="47"/>
      <c r="F76" s="47"/>
      <c r="G76" s="47"/>
      <c r="H76" s="47"/>
      <c r="I76" s="68">
        <v>44835</v>
      </c>
      <c r="J76" s="68">
        <v>44866</v>
      </c>
      <c r="K76" s="68">
        <v>44896</v>
      </c>
      <c r="L76" s="47"/>
      <c r="M76" s="69"/>
      <c r="N76" s="69"/>
      <c r="O76" s="69"/>
      <c r="P76" s="69"/>
      <c r="Q76" s="69"/>
      <c r="R76" s="69"/>
      <c r="S76" s="47"/>
    </row>
    <row r="77" spans="1:29" s="49" customFormat="1" ht="16.5" thickBot="1" x14ac:dyDescent="0.35">
      <c r="A77" s="37"/>
      <c r="B77" s="47" t="s">
        <v>28</v>
      </c>
      <c r="C77" s="47"/>
      <c r="D77" s="47"/>
      <c r="E77" s="47"/>
      <c r="F77" s="47"/>
      <c r="G77" s="47"/>
      <c r="H77" s="124"/>
      <c r="I77" s="70"/>
      <c r="J77" s="71"/>
      <c r="K77" s="71"/>
      <c r="L77" s="48" t="s">
        <v>5</v>
      </c>
      <c r="M77" s="47" t="s">
        <v>29</v>
      </c>
      <c r="N77" s="69"/>
      <c r="O77" s="69"/>
      <c r="P77" s="69"/>
      <c r="Q77" s="69"/>
      <c r="R77" s="69"/>
      <c r="S77" s="47"/>
    </row>
    <row r="78" spans="1:29" s="49" customFormat="1" ht="16.5" thickBot="1" x14ac:dyDescent="0.35">
      <c r="A78" s="37"/>
      <c r="B78" s="47" t="s">
        <v>13</v>
      </c>
      <c r="C78" s="47"/>
      <c r="D78" s="47"/>
      <c r="E78" s="47"/>
      <c r="F78" s="47"/>
      <c r="G78" s="47"/>
      <c r="H78" s="147">
        <f>IFERROR(VLOOKUP(H77,'1 - Strom Erdgas Wärme 2021'!H:AA,17,FALSE),"")</f>
        <v>0</v>
      </c>
      <c r="I78" s="70"/>
      <c r="J78" s="71"/>
      <c r="K78" s="71"/>
      <c r="L78" s="48"/>
      <c r="M78" s="47"/>
      <c r="N78" s="69"/>
      <c r="O78" s="69"/>
      <c r="P78" s="69"/>
      <c r="Q78" s="69"/>
      <c r="R78" s="69"/>
      <c r="S78" s="47"/>
    </row>
    <row r="79" spans="1:29" s="49" customFormat="1" ht="16.5" thickBot="1" x14ac:dyDescent="0.35">
      <c r="A79" s="37"/>
      <c r="B79" s="47" t="s">
        <v>16</v>
      </c>
      <c r="C79" s="47"/>
      <c r="D79" s="47"/>
      <c r="E79" s="47"/>
      <c r="F79" s="47"/>
      <c r="G79" s="47"/>
      <c r="H79" s="148"/>
      <c r="I79" s="72"/>
      <c r="J79" s="73"/>
      <c r="K79" s="73"/>
      <c r="L79" s="48" t="s">
        <v>5</v>
      </c>
      <c r="M79" s="47" t="s">
        <v>17</v>
      </c>
      <c r="N79" s="69"/>
      <c r="O79" s="69"/>
      <c r="P79" s="69"/>
      <c r="Q79" s="69"/>
      <c r="R79" s="69"/>
      <c r="S79" s="47"/>
    </row>
    <row r="80" spans="1:29" s="49" customFormat="1" ht="16.5" thickBot="1" x14ac:dyDescent="0.35">
      <c r="A80" s="37"/>
      <c r="B80" s="47" t="str">
        <f>IF(H79="Erdgas","Arbeitspreis pro kWh Erdgas in EUR",IF(H79="Strom","Arbeitspreis pro kWh Strom in EUR",IF(H79="Wärme/Kälte","Arbeitspreis pro kWh Wärme-/Kälteverbrauch in EUR","Bitte Energieart auswählen!")))</f>
        <v>Bitte Energieart auswählen!</v>
      </c>
      <c r="C80" s="47"/>
      <c r="D80" s="47"/>
      <c r="E80" s="47"/>
      <c r="F80" s="47"/>
      <c r="G80" s="74">
        <f>IFERROR(SUMPRODUCT(I80:K80,I81:K81),"")</f>
        <v>0</v>
      </c>
      <c r="H80" s="47"/>
      <c r="I80" s="125"/>
      <c r="J80" s="125"/>
      <c r="K80" s="125"/>
      <c r="L80" s="48" t="s">
        <v>5</v>
      </c>
      <c r="M80" s="47" t="str">
        <f>IF(H79="Erdgas","Erdgaskosten exkl. Steuern, Abgaben, Netzentgelte, etc.",IF(H79="Strom","Stromkosten exkl. Steuern, Abgaben, Netzentgelte, etc.",IF(H79="Wärme/Kälte","Wärme-/Kältekosten exkl. Steuern, Abgaben, Netzentgelte, etc.", "Bitte Energieart auswählen!")))</f>
        <v>Bitte Energieart auswählen!</v>
      </c>
      <c r="N80" s="47"/>
      <c r="O80" s="47"/>
      <c r="P80" s="75"/>
      <c r="Q80" s="61"/>
      <c r="R80" s="62"/>
      <c r="S80" s="47"/>
    </row>
    <row r="81" spans="1:21" s="49" customFormat="1" ht="16.5" thickBot="1" x14ac:dyDescent="0.35">
      <c r="A81" s="37"/>
      <c r="B81" s="47" t="str">
        <f>IF(AND(H79="Erdgas",H78="Nein"),"Aliquoter Erdgasverbrauch in kWh von 1. Oktober 2022 bis 31. Dezember 2022",IF(H79="Erdgas","Erdgasverbrauch in kWh von 1. Oktober 2022 bis 31. Dezember 2022",IF(AND(H79="Strom",H78="Nein"),"Aliquoter Stromverbrauch in kWh von 1. Oktober 2022 bis 31. Dezember 2022",IF(H79="Strom","Stromverbrauch in kWh von 1. Oktober 2022 bis 31. Dezember 2022",IF(AND(H79="Wärme/Kälte",H78="Nein"),"Aliquoter Wärme-/Kälteverbrauch in kWh von 1. Oktober 2022 bis 31. Dezember 2022",IF(H79="Wärme/Kälte","Wärme-/Kälteverbrauch in kWh von 1. Oktober 2022 bis 31. Dezember 2022","Bitte Energieart auswählen!"))))))</f>
        <v>Bitte Energieart auswählen!</v>
      </c>
      <c r="C81" s="47"/>
      <c r="D81" s="47"/>
      <c r="E81" s="47"/>
      <c r="F81" s="47"/>
      <c r="G81" s="47"/>
      <c r="H81" s="59">
        <f>SUM(I81:K81)</f>
        <v>0</v>
      </c>
      <c r="I81" s="126" t="str">
        <f>IFERROR(IF(H78="Nein",VLOOKUP(H77,'1 - Strom Erdgas Wärme 2021'!H:AA,20,FALSE)/12,""),"")</f>
        <v/>
      </c>
      <c r="J81" s="126" t="str">
        <f>IFERROR(IF(H78="Nein",VLOOKUP(H77,'1 - Strom Erdgas Wärme 2021'!H:AB,20,FALSE)/12,""),"")</f>
        <v/>
      </c>
      <c r="K81" s="126" t="str">
        <f>IFERROR(IF(H78="Nein",VLOOKUP(H77,'1 - Strom Erdgas Wärme 2021'!H:AC,20,FALSE)/12,""),"")</f>
        <v/>
      </c>
      <c r="L81" s="48" t="s">
        <v>5</v>
      </c>
      <c r="M81" s="76" t="str">
        <f>IFERROR(IF(H78="Nein","Vorbefüllte Verbrauchswerte wurden aliquot (d.h. 1/12) aus dem Jahr 2021 übernommen.","Bitte ergänzen Sie die monatlichen Verbrauchswerte gem. Lastprofilzähler"),"")</f>
        <v>Bitte ergänzen Sie die monatlichen Verbrauchswerte gem. Lastprofilzähler</v>
      </c>
      <c r="N81" s="77"/>
      <c r="O81" s="77"/>
      <c r="P81" s="77"/>
      <c r="Q81" s="77"/>
      <c r="R81" s="77"/>
      <c r="S81" s="77"/>
    </row>
    <row r="82" spans="1:21" ht="15.75" x14ac:dyDescent="0.3">
      <c r="B82" s="47" t="str">
        <f>IF(H79="Wärme/Kälte","Energiemix: Anteil in % der aus Strom oder Erdgas erzeugten Wärme/Kälte","")</f>
        <v/>
      </c>
      <c r="C82" s="46"/>
      <c r="D82" s="46"/>
      <c r="E82" s="46"/>
      <c r="F82" s="74">
        <f>IFERROR(SUMPRODUCT(I82:K82,I81:K81),"")</f>
        <v>0</v>
      </c>
      <c r="G82" s="74"/>
      <c r="H82" s="46"/>
      <c r="I82" s="127"/>
      <c r="J82" s="128"/>
      <c r="K82" s="128"/>
      <c r="L82" s="48" t="str">
        <f>IF(H79="Wärme/Kälte","i","")</f>
        <v/>
      </c>
      <c r="M82" s="47" t="str">
        <f>IF(H79="Wärme/Kälte","Bitte geben Sie den Anteil in % (von 0 bis 100, ohne Prozentzeichen) der  direkt aus Strom oder Erdgas erzeugten Wärme/Kälte.","")</f>
        <v/>
      </c>
      <c r="N82" s="46"/>
      <c r="O82" s="46"/>
      <c r="P82" s="46"/>
      <c r="Q82" s="46"/>
      <c r="R82" s="46"/>
      <c r="S82" s="46"/>
      <c r="T82" s="49"/>
      <c r="U82" s="49"/>
    </row>
    <row r="83" spans="1:21" ht="15.75" x14ac:dyDescent="0.3">
      <c r="B83" s="46"/>
      <c r="C83" s="46"/>
      <c r="D83" s="46"/>
      <c r="E83" s="46"/>
      <c r="F83" s="46"/>
      <c r="G83" s="46"/>
      <c r="H83" s="46"/>
      <c r="I83" s="98"/>
      <c r="J83" s="46"/>
      <c r="K83" s="46"/>
      <c r="L83" s="48"/>
      <c r="M83" s="47"/>
      <c r="N83" s="46"/>
      <c r="O83" s="46"/>
      <c r="P83" s="46"/>
      <c r="Q83" s="46"/>
      <c r="R83" s="46"/>
      <c r="S83" s="46"/>
      <c r="T83" s="49"/>
      <c r="U83" s="49"/>
    </row>
    <row r="84" spans="1:21" s="49" customFormat="1" ht="19.5" thickBot="1" x14ac:dyDescent="0.45">
      <c r="A84" s="37"/>
      <c r="B84" s="56" t="s">
        <v>10</v>
      </c>
      <c r="C84" s="47"/>
      <c r="D84" s="47"/>
      <c r="E84" s="47"/>
      <c r="F84" s="47"/>
      <c r="G84" s="47"/>
      <c r="H84" s="47"/>
      <c r="I84" s="68">
        <v>44835</v>
      </c>
      <c r="J84" s="68">
        <v>44866</v>
      </c>
      <c r="K84" s="68">
        <v>44896</v>
      </c>
      <c r="L84" s="47"/>
      <c r="M84" s="69"/>
      <c r="N84" s="69"/>
      <c r="O84" s="69"/>
      <c r="P84" s="69"/>
      <c r="Q84" s="69"/>
      <c r="R84" s="69"/>
      <c r="S84" s="47"/>
    </row>
    <row r="85" spans="1:21" s="49" customFormat="1" ht="16.5" thickBot="1" x14ac:dyDescent="0.35">
      <c r="A85" s="37"/>
      <c r="B85" s="47" t="s">
        <v>28</v>
      </c>
      <c r="C85" s="47"/>
      <c r="D85" s="47"/>
      <c r="E85" s="47"/>
      <c r="F85" s="47"/>
      <c r="G85" s="47"/>
      <c r="H85" s="124"/>
      <c r="I85" s="70"/>
      <c r="J85" s="71"/>
      <c r="K85" s="71"/>
      <c r="L85" s="48" t="s">
        <v>5</v>
      </c>
      <c r="M85" s="47" t="s">
        <v>29</v>
      </c>
      <c r="N85" s="69"/>
      <c r="O85" s="69"/>
      <c r="P85" s="69"/>
      <c r="Q85" s="69"/>
      <c r="R85" s="69"/>
      <c r="S85" s="47"/>
    </row>
    <row r="86" spans="1:21" s="49" customFormat="1" ht="16.5" thickBot="1" x14ac:dyDescent="0.35">
      <c r="A86" s="37"/>
      <c r="B86" s="47" t="s">
        <v>13</v>
      </c>
      <c r="C86" s="47"/>
      <c r="D86" s="47"/>
      <c r="E86" s="47"/>
      <c r="F86" s="47"/>
      <c r="G86" s="47"/>
      <c r="H86" s="147">
        <f>IFERROR(VLOOKUP(H85,'1 - Strom Erdgas Wärme 2021'!H:AA,17,FALSE),"")</f>
        <v>0</v>
      </c>
      <c r="I86" s="70"/>
      <c r="J86" s="71"/>
      <c r="K86" s="71"/>
      <c r="L86" s="48"/>
      <c r="M86" s="47"/>
      <c r="N86" s="69"/>
      <c r="O86" s="69"/>
      <c r="P86" s="69"/>
      <c r="Q86" s="69"/>
      <c r="R86" s="69"/>
      <c r="S86" s="47"/>
    </row>
    <row r="87" spans="1:21" s="49" customFormat="1" ht="16.5" thickBot="1" x14ac:dyDescent="0.35">
      <c r="A87" s="37"/>
      <c r="B87" s="47" t="s">
        <v>16</v>
      </c>
      <c r="C87" s="47"/>
      <c r="D87" s="47"/>
      <c r="E87" s="47"/>
      <c r="F87" s="47"/>
      <c r="G87" s="47"/>
      <c r="H87" s="148"/>
      <c r="I87" s="72"/>
      <c r="J87" s="73"/>
      <c r="K87" s="73"/>
      <c r="L87" s="48" t="s">
        <v>5</v>
      </c>
      <c r="M87" s="47" t="s">
        <v>17</v>
      </c>
      <c r="N87" s="69"/>
      <c r="O87" s="69"/>
      <c r="P87" s="69"/>
      <c r="Q87" s="69"/>
      <c r="R87" s="69"/>
      <c r="S87" s="47"/>
    </row>
    <row r="88" spans="1:21" s="49" customFormat="1" ht="16.5" thickBot="1" x14ac:dyDescent="0.35">
      <c r="A88" s="37"/>
      <c r="B88" s="47" t="str">
        <f>IF(H87="Erdgas","Arbeitspreis pro kWh Erdgas in EUR",IF(H87="Strom","Arbeitspreis pro kWh Strom in EUR",IF(H87="Wärme/Kälte","Arbeitspreis pro kWh Wärme-/Kälteverbrauch in EUR","Bitte Energieart auswählen!")))</f>
        <v>Bitte Energieart auswählen!</v>
      </c>
      <c r="C88" s="47"/>
      <c r="D88" s="47"/>
      <c r="E88" s="47"/>
      <c r="F88" s="47"/>
      <c r="G88" s="74">
        <f>IFERROR(SUMPRODUCT(I88:K88,I89:K89),"")</f>
        <v>0</v>
      </c>
      <c r="H88" s="47"/>
      <c r="I88" s="125"/>
      <c r="J88" s="125"/>
      <c r="K88" s="125"/>
      <c r="L88" s="48" t="s">
        <v>5</v>
      </c>
      <c r="M88" s="47" t="str">
        <f>IF(H87="Erdgas","Erdgaskosten exkl. Steuern, Abgaben, Netzentgelte, etc.",IF(H87="Strom","Stromkosten exkl. Steuern, Abgaben, Netzentgelte, etc.",IF(H87="Wärme/Kälte","Wärme-/Kältekosten exkl. Steuern, Abgaben, Netzentgelte, etc.", "Bitte Energieart auswählen!")))</f>
        <v>Bitte Energieart auswählen!</v>
      </c>
      <c r="N88" s="47"/>
      <c r="O88" s="47"/>
      <c r="P88" s="75"/>
      <c r="Q88" s="61"/>
      <c r="R88" s="62"/>
      <c r="S88" s="47"/>
    </row>
    <row r="89" spans="1:21" s="49" customFormat="1" ht="16.5" thickBot="1" x14ac:dyDescent="0.35">
      <c r="A89" s="37"/>
      <c r="B89" s="47" t="str">
        <f>IF(AND(H87="Erdgas",H86="Nein"),"Aliquoter Erdgasverbrauch in kWh von 1. Oktober 2022 bis 31. Dezember 2022",IF(H87="Erdgas","Erdgasverbrauch in kWh von 1. Oktober 2022 bis 31. Dezember 2022",IF(AND(H87="Strom",H86="Nein"),"Aliquoter Stromverbrauch in kWh von 1. Oktober 2022 bis 31. Dezember 2022",IF(H87="Strom","Stromverbrauch in kWh von 1. Oktober 2022 bis 31. Dezember 2022",IF(AND(H87="Wärme/Kälte",H86="Nein"),"Aliquoter Wärme-/Kälteverbrauch in kWh von 1. Oktober 2022 bis 31. Dezember 2022",IF(H87="Wärme/Kälte","Wärme-/Kälteverbrauch in kWh von 1. Oktober 2022 bis 31. Dezember 2022","Bitte Energieart auswählen!"))))))</f>
        <v>Bitte Energieart auswählen!</v>
      </c>
      <c r="C89" s="47"/>
      <c r="D89" s="47"/>
      <c r="E89" s="47"/>
      <c r="F89" s="47"/>
      <c r="G89" s="47"/>
      <c r="H89" s="59">
        <f>SUM(I89:K89)</f>
        <v>0</v>
      </c>
      <c r="I89" s="126" t="str">
        <f>IFERROR(IF(H86="Nein",VLOOKUP(H85,'1 - Strom Erdgas Wärme 2021'!H:AA,20,FALSE)/12,""),"")</f>
        <v/>
      </c>
      <c r="J89" s="126" t="str">
        <f>IFERROR(IF(H86="Nein",VLOOKUP(H85,'1 - Strom Erdgas Wärme 2021'!H:AB,20,FALSE)/12,""),"")</f>
        <v/>
      </c>
      <c r="K89" s="126" t="str">
        <f>IFERROR(IF(H86="Nein",VLOOKUP(H85,'1 - Strom Erdgas Wärme 2021'!H:AC,20,FALSE)/12,""),"")</f>
        <v/>
      </c>
      <c r="L89" s="48" t="s">
        <v>5</v>
      </c>
      <c r="M89" s="76" t="str">
        <f>IFERROR(IF(H86="Nein","Vorbefüllte Verbrauchswerte wurden aliquot (d.h. 1/12) aus dem Jahr 2021 übernommen.","Bitte ergänzen Sie die monatlichen Verbrauchswerte gem. Lastprofilzähler"),"")</f>
        <v>Bitte ergänzen Sie die monatlichen Verbrauchswerte gem. Lastprofilzähler</v>
      </c>
      <c r="N89" s="77"/>
      <c r="O89" s="77"/>
      <c r="P89" s="77"/>
      <c r="Q89" s="77"/>
      <c r="R89" s="77"/>
      <c r="S89" s="77"/>
    </row>
    <row r="90" spans="1:21" ht="15.75" x14ac:dyDescent="0.3">
      <c r="B90" s="47" t="str">
        <f>IF(H87="Wärme/Kälte","Energiemix: Anteil in % der aus Strom oder Erdgas erzeugten Wärme/Kälte","")</f>
        <v/>
      </c>
      <c r="C90" s="46"/>
      <c r="D90" s="46"/>
      <c r="E90" s="46"/>
      <c r="F90" s="74">
        <f>IFERROR(SUMPRODUCT(I90:K90,I89:K89),"")</f>
        <v>0</v>
      </c>
      <c r="G90" s="74"/>
      <c r="H90" s="46"/>
      <c r="I90" s="127"/>
      <c r="J90" s="128"/>
      <c r="K90" s="128"/>
      <c r="L90" s="48" t="str">
        <f>IF(H87="Wärme/Kälte","i","")</f>
        <v/>
      </c>
      <c r="M90" s="47" t="str">
        <f>IF(H87="Wärme/Kälte","Bitte geben Sie den Anteil in % (von 0 bis 100, ohne Prozentzeichen) der  direkt aus Strom oder Erdgas erzeugten Wärme/Kälte.","")</f>
        <v/>
      </c>
      <c r="N90" s="46"/>
      <c r="O90" s="46"/>
      <c r="P90" s="46"/>
      <c r="Q90" s="46"/>
      <c r="R90" s="46"/>
      <c r="S90" s="46"/>
      <c r="T90" s="49"/>
      <c r="U90" s="49"/>
    </row>
    <row r="91" spans="1:21" ht="15.75" x14ac:dyDescent="0.3">
      <c r="B91" s="46"/>
      <c r="C91" s="46"/>
      <c r="D91" s="46"/>
      <c r="E91" s="46"/>
      <c r="F91" s="46"/>
      <c r="G91" s="46"/>
      <c r="H91" s="46"/>
      <c r="I91" s="98"/>
      <c r="J91" s="46"/>
      <c r="K91" s="46"/>
      <c r="L91" s="48"/>
      <c r="M91" s="47"/>
      <c r="N91" s="46"/>
      <c r="O91" s="46"/>
      <c r="P91" s="46"/>
      <c r="Q91" s="46"/>
      <c r="R91" s="46"/>
      <c r="S91" s="46"/>
      <c r="T91" s="49"/>
      <c r="U91" s="49"/>
    </row>
    <row r="92" spans="1:21" s="49" customFormat="1" ht="19.5" thickBot="1" x14ac:dyDescent="0.45">
      <c r="A92" s="37"/>
      <c r="B92" s="56" t="s">
        <v>10</v>
      </c>
      <c r="C92" s="47"/>
      <c r="D92" s="47"/>
      <c r="E92" s="47"/>
      <c r="F92" s="47"/>
      <c r="G92" s="47"/>
      <c r="H92" s="47"/>
      <c r="I92" s="68">
        <v>44835</v>
      </c>
      <c r="J92" s="68">
        <v>44866</v>
      </c>
      <c r="K92" s="68">
        <v>44896</v>
      </c>
      <c r="L92" s="47"/>
      <c r="M92" s="69"/>
      <c r="N92" s="69"/>
      <c r="O92" s="69"/>
      <c r="P92" s="69"/>
      <c r="Q92" s="69"/>
      <c r="R92" s="69"/>
      <c r="S92" s="47"/>
    </row>
    <row r="93" spans="1:21" s="49" customFormat="1" ht="16.5" thickBot="1" x14ac:dyDescent="0.35">
      <c r="A93" s="37"/>
      <c r="B93" s="47" t="s">
        <v>28</v>
      </c>
      <c r="C93" s="47"/>
      <c r="D93" s="47"/>
      <c r="E93" s="47"/>
      <c r="F93" s="47"/>
      <c r="G93" s="47"/>
      <c r="H93" s="124"/>
      <c r="I93" s="70"/>
      <c r="J93" s="71"/>
      <c r="K93" s="71"/>
      <c r="L93" s="48" t="s">
        <v>5</v>
      </c>
      <c r="M93" s="47" t="s">
        <v>29</v>
      </c>
      <c r="N93" s="69"/>
      <c r="O93" s="69"/>
      <c r="P93" s="69"/>
      <c r="Q93" s="69"/>
      <c r="R93" s="69"/>
      <c r="S93" s="47"/>
    </row>
    <row r="94" spans="1:21" s="49" customFormat="1" ht="16.5" thickBot="1" x14ac:dyDescent="0.35">
      <c r="A94" s="37"/>
      <c r="B94" s="47" t="s">
        <v>13</v>
      </c>
      <c r="C94" s="47"/>
      <c r="D94" s="47"/>
      <c r="E94" s="47"/>
      <c r="F94" s="47"/>
      <c r="G94" s="47"/>
      <c r="H94" s="147">
        <f>IFERROR(VLOOKUP(H93,'1 - Strom Erdgas Wärme 2021'!H:AA,17,FALSE),"")</f>
        <v>0</v>
      </c>
      <c r="I94" s="70"/>
      <c r="J94" s="71"/>
      <c r="K94" s="71"/>
      <c r="L94" s="48"/>
      <c r="M94" s="47"/>
      <c r="N94" s="69"/>
      <c r="O94" s="69"/>
      <c r="P94" s="69"/>
      <c r="Q94" s="69"/>
      <c r="R94" s="69"/>
      <c r="S94" s="47"/>
    </row>
    <row r="95" spans="1:21" s="49" customFormat="1" ht="16.5" thickBot="1" x14ac:dyDescent="0.35">
      <c r="A95" s="37"/>
      <c r="B95" s="47" t="s">
        <v>16</v>
      </c>
      <c r="C95" s="47"/>
      <c r="D95" s="47"/>
      <c r="E95" s="47"/>
      <c r="F95" s="47"/>
      <c r="G95" s="47"/>
      <c r="H95" s="148"/>
      <c r="I95" s="72"/>
      <c r="J95" s="73"/>
      <c r="K95" s="73"/>
      <c r="L95" s="48" t="s">
        <v>5</v>
      </c>
      <c r="M95" s="47" t="s">
        <v>17</v>
      </c>
      <c r="N95" s="69"/>
      <c r="O95" s="69"/>
      <c r="P95" s="69"/>
      <c r="Q95" s="69"/>
      <c r="R95" s="69"/>
      <c r="S95" s="47"/>
    </row>
    <row r="96" spans="1:21" s="49" customFormat="1" ht="16.5" thickBot="1" x14ac:dyDescent="0.35">
      <c r="A96" s="37"/>
      <c r="B96" s="47" t="str">
        <f>IF(H95="Erdgas","Arbeitspreis pro kWh Erdgas in EUR",IF(H95="Strom","Arbeitspreis pro kWh Strom in EUR",IF(H95="Wärme/Kälte","Arbeitspreis pro kWh Wärme-/Kälteverbrauch in EUR","Bitte Energieart auswählen!")))</f>
        <v>Bitte Energieart auswählen!</v>
      </c>
      <c r="C96" s="47"/>
      <c r="D96" s="47"/>
      <c r="E96" s="47"/>
      <c r="F96" s="47"/>
      <c r="G96" s="74">
        <f>IFERROR(SUMPRODUCT(I96:K96,I97:K97),"")</f>
        <v>0</v>
      </c>
      <c r="H96" s="47"/>
      <c r="I96" s="125"/>
      <c r="J96" s="125"/>
      <c r="K96" s="125"/>
      <c r="L96" s="48" t="s">
        <v>5</v>
      </c>
      <c r="M96" s="47" t="str">
        <f>IF(H95="Erdgas","Erdgaskosten exkl. Steuern, Abgaben, Netzentgelte, etc.",IF(H95="Strom","Stromkosten exkl. Steuern, Abgaben, Netzentgelte, etc.",IF(H95="Wärme/Kälte","Wärme-/Kältekosten exkl. Steuern, Abgaben, Netzentgelte, etc.", "Bitte Energieart auswählen!")))</f>
        <v>Bitte Energieart auswählen!</v>
      </c>
      <c r="N96" s="47"/>
      <c r="O96" s="47"/>
      <c r="P96" s="75"/>
      <c r="Q96" s="61"/>
      <c r="R96" s="62"/>
      <c r="S96" s="47"/>
    </row>
    <row r="97" spans="1:21" s="49" customFormat="1" ht="16.5" thickBot="1" x14ac:dyDescent="0.35">
      <c r="A97" s="37"/>
      <c r="B97" s="47" t="str">
        <f>IF(AND(H95="Erdgas",H94="Nein"),"Aliquoter Erdgasverbrauch in kWh von 1. Oktober 2022 bis 31. Dezember 2022",IF(H95="Erdgas","Erdgasverbrauch in kWh von 1. Oktober 2022 bis 31. Dezember 2022",IF(AND(H95="Strom",H94="Nein"),"Aliquoter Stromverbrauch in kWh von 1. Oktober 2022 bis 31. Dezember 2022",IF(H95="Strom","Stromverbrauch in kWh von 1. Oktober 2022 bis 31. Dezember 2022",IF(AND(H95="Wärme/Kälte",H94="Nein"),"Aliquoter Wärme-/Kälteverbrauch in kWh von 1. Oktober 2022 bis 31. Dezember 2022",IF(H95="Wärme/Kälte","Wärme-/Kälteverbrauch in kWh von 1. Oktober 2022 bis 31. Dezember 2022","Bitte Energieart auswählen!"))))))</f>
        <v>Bitte Energieart auswählen!</v>
      </c>
      <c r="C97" s="47"/>
      <c r="D97" s="47"/>
      <c r="E97" s="47"/>
      <c r="F97" s="47"/>
      <c r="G97" s="47"/>
      <c r="H97" s="59">
        <f>SUM(I97:K97)</f>
        <v>0</v>
      </c>
      <c r="I97" s="126" t="str">
        <f>IFERROR(IF(H94="Nein",VLOOKUP(H93,'1 - Strom Erdgas Wärme 2021'!H:AA,20,FALSE)/12,""),"")</f>
        <v/>
      </c>
      <c r="J97" s="126" t="str">
        <f>IFERROR(IF(H94="Nein",VLOOKUP(H93,'1 - Strom Erdgas Wärme 2021'!H:AB,20,FALSE)/12,""),"")</f>
        <v/>
      </c>
      <c r="K97" s="126" t="str">
        <f>IFERROR(IF(H94="Nein",VLOOKUP(H93,'1 - Strom Erdgas Wärme 2021'!H:AC,20,FALSE)/12,""),"")</f>
        <v/>
      </c>
      <c r="L97" s="48" t="s">
        <v>5</v>
      </c>
      <c r="M97" s="76" t="str">
        <f>IFERROR(IF(H94="Nein","Vorbefüllte Verbrauchswerte wurden aliquot (d.h. 1/12) aus dem Jahr 2021 übernommen.","Bitte ergänzen Sie die monatlichen Verbrauchswerte gem. Lastprofilzähler"),"")</f>
        <v>Bitte ergänzen Sie die monatlichen Verbrauchswerte gem. Lastprofilzähler</v>
      </c>
      <c r="N97" s="77"/>
      <c r="O97" s="77"/>
      <c r="P97" s="77"/>
      <c r="Q97" s="77"/>
      <c r="R97" s="77"/>
      <c r="S97" s="77"/>
    </row>
    <row r="98" spans="1:21" ht="15.75" x14ac:dyDescent="0.3">
      <c r="B98" s="47" t="str">
        <f>IF(H95="Wärme/Kälte","Energiemix: Anteil in % der aus Strom oder Erdgas erzeugten Wärme/Kälte","")</f>
        <v/>
      </c>
      <c r="C98" s="46"/>
      <c r="D98" s="46"/>
      <c r="E98" s="46"/>
      <c r="F98" s="74">
        <f>IFERROR(SUMPRODUCT(I98:K98,I97:K97),"")</f>
        <v>0</v>
      </c>
      <c r="G98" s="74"/>
      <c r="H98" s="46"/>
      <c r="I98" s="127"/>
      <c r="J98" s="128"/>
      <c r="K98" s="128"/>
      <c r="L98" s="48" t="str">
        <f>IF(H95="Wärme/Kälte","i","")</f>
        <v/>
      </c>
      <c r="M98" s="47" t="str">
        <f>IF(H95="Wärme/Kälte","Bitte geben Sie den Anteil in % (von 0 bis 100, ohne Prozentzeichen) der  direkt aus Strom oder Erdgas erzeugten Wärme/Kälte.","")</f>
        <v/>
      </c>
      <c r="N98" s="46"/>
      <c r="O98" s="46"/>
      <c r="P98" s="46"/>
      <c r="Q98" s="46"/>
      <c r="R98" s="46"/>
      <c r="S98" s="46"/>
      <c r="T98" s="49"/>
      <c r="U98" s="49"/>
    </row>
    <row r="99" spans="1:21" ht="15.75" x14ac:dyDescent="0.3">
      <c r="B99" s="46"/>
      <c r="C99" s="46"/>
      <c r="D99" s="46"/>
      <c r="E99" s="46"/>
      <c r="F99" s="46"/>
      <c r="G99" s="46"/>
      <c r="H99" s="46"/>
      <c r="I99" s="98"/>
      <c r="J99" s="46"/>
      <c r="K99" s="46"/>
      <c r="L99" s="48"/>
      <c r="M99" s="47"/>
      <c r="N99" s="46"/>
      <c r="O99" s="46"/>
      <c r="P99" s="46"/>
      <c r="Q99" s="46"/>
      <c r="R99" s="46"/>
      <c r="S99" s="46"/>
      <c r="T99" s="49"/>
      <c r="U99" s="49"/>
    </row>
    <row r="100" spans="1:21" s="49" customFormat="1" ht="19.5" thickBot="1" x14ac:dyDescent="0.45">
      <c r="A100" s="37"/>
      <c r="B100" s="56" t="s">
        <v>10</v>
      </c>
      <c r="C100" s="47"/>
      <c r="D100" s="47"/>
      <c r="E100" s="47"/>
      <c r="F100" s="47"/>
      <c r="G100" s="47"/>
      <c r="H100" s="47"/>
      <c r="I100" s="68">
        <v>44835</v>
      </c>
      <c r="J100" s="68">
        <v>44866</v>
      </c>
      <c r="K100" s="68">
        <v>44896</v>
      </c>
      <c r="L100" s="47"/>
      <c r="M100" s="69"/>
      <c r="N100" s="69"/>
      <c r="O100" s="69"/>
      <c r="P100" s="69"/>
      <c r="Q100" s="69"/>
      <c r="R100" s="69"/>
      <c r="S100" s="47"/>
    </row>
    <row r="101" spans="1:21" s="49" customFormat="1" ht="16.5" thickBot="1" x14ac:dyDescent="0.35">
      <c r="A101" s="37"/>
      <c r="B101" s="47" t="s">
        <v>28</v>
      </c>
      <c r="C101" s="47"/>
      <c r="D101" s="47"/>
      <c r="E101" s="47"/>
      <c r="F101" s="47"/>
      <c r="G101" s="47"/>
      <c r="H101" s="124"/>
      <c r="I101" s="70"/>
      <c r="J101" s="71"/>
      <c r="K101" s="71"/>
      <c r="L101" s="48" t="s">
        <v>5</v>
      </c>
      <c r="M101" s="47" t="s">
        <v>29</v>
      </c>
      <c r="N101" s="69"/>
      <c r="O101" s="69"/>
      <c r="P101" s="69"/>
      <c r="Q101" s="69"/>
      <c r="R101" s="69"/>
      <c r="S101" s="47"/>
    </row>
    <row r="102" spans="1:21" s="49" customFormat="1" ht="16.5" thickBot="1" x14ac:dyDescent="0.35">
      <c r="A102" s="37"/>
      <c r="B102" s="47" t="s">
        <v>13</v>
      </c>
      <c r="C102" s="47"/>
      <c r="D102" s="47"/>
      <c r="E102" s="47"/>
      <c r="F102" s="47"/>
      <c r="G102" s="47"/>
      <c r="H102" s="147">
        <f>IFERROR(VLOOKUP(H101,'1 - Strom Erdgas Wärme 2021'!H:AA,17,FALSE),"")</f>
        <v>0</v>
      </c>
      <c r="I102" s="70"/>
      <c r="J102" s="71"/>
      <c r="K102" s="71"/>
      <c r="L102" s="48"/>
      <c r="M102" s="47"/>
      <c r="N102" s="69"/>
      <c r="O102" s="69"/>
      <c r="P102" s="69"/>
      <c r="Q102" s="69"/>
      <c r="R102" s="69"/>
      <c r="S102" s="47"/>
    </row>
    <row r="103" spans="1:21" s="49" customFormat="1" ht="16.5" thickBot="1" x14ac:dyDescent="0.35">
      <c r="A103" s="37"/>
      <c r="B103" s="47" t="s">
        <v>16</v>
      </c>
      <c r="C103" s="47"/>
      <c r="D103" s="47"/>
      <c r="E103" s="47"/>
      <c r="F103" s="47"/>
      <c r="G103" s="47"/>
      <c r="H103" s="148"/>
      <c r="I103" s="72"/>
      <c r="J103" s="73"/>
      <c r="K103" s="73"/>
      <c r="L103" s="48" t="s">
        <v>5</v>
      </c>
      <c r="M103" s="47" t="s">
        <v>17</v>
      </c>
      <c r="N103" s="69"/>
      <c r="O103" s="69"/>
      <c r="P103" s="69"/>
      <c r="Q103" s="69"/>
      <c r="R103" s="69"/>
      <c r="S103" s="47"/>
    </row>
    <row r="104" spans="1:21" s="49" customFormat="1" ht="16.5" thickBot="1" x14ac:dyDescent="0.35">
      <c r="A104" s="37"/>
      <c r="B104" s="47" t="str">
        <f>IF(H103="Erdgas","Arbeitspreis pro kWh Erdgas in EUR",IF(H103="Strom","Arbeitspreis pro kWh Strom in EUR",IF(H103="Wärme/Kälte","Arbeitspreis pro kWh Wärme-/Kälteverbrauch in EUR","Bitte Energieart auswählen!")))</f>
        <v>Bitte Energieart auswählen!</v>
      </c>
      <c r="C104" s="47"/>
      <c r="D104" s="47"/>
      <c r="E104" s="47"/>
      <c r="F104" s="47"/>
      <c r="G104" s="74">
        <f>IFERROR(SUMPRODUCT(I104:K104,I105:K105),"")</f>
        <v>0</v>
      </c>
      <c r="H104" s="47"/>
      <c r="I104" s="125"/>
      <c r="J104" s="125"/>
      <c r="K104" s="125"/>
      <c r="L104" s="48" t="s">
        <v>5</v>
      </c>
      <c r="M104" s="47" t="str">
        <f>IF(H103="Erdgas","Erdgaskosten exkl. Steuern, Abgaben, Netzentgelte, etc.",IF(H103="Strom","Stromkosten exkl. Steuern, Abgaben, Netzentgelte, etc.",IF(H103="Wärme/Kälte","Wärme-/Kältekosten exkl. Steuern, Abgaben, Netzentgelte, etc.", "Bitte Energieart auswählen!")))</f>
        <v>Bitte Energieart auswählen!</v>
      </c>
      <c r="N104" s="47"/>
      <c r="O104" s="47"/>
      <c r="P104" s="75"/>
      <c r="Q104" s="61"/>
      <c r="R104" s="62"/>
      <c r="S104" s="47"/>
    </row>
    <row r="105" spans="1:21" s="49" customFormat="1" ht="16.5" thickBot="1" x14ac:dyDescent="0.35">
      <c r="A105" s="37"/>
      <c r="B105" s="47" t="str">
        <f>IF(AND(H103="Erdgas",H102="Nein"),"Aliquoter Erdgasverbrauch in kWh von 1. Oktober 2022 bis 31. Dezember 2022",IF(H103="Erdgas","Erdgasverbrauch in kWh von 1. Oktober 2022 bis 31. Dezember 2022",IF(AND(H103="Strom",H102="Nein"),"Aliquoter Stromverbrauch in kWh von 1. Oktober 2022 bis 31. Dezember 2022",IF(H103="Strom","Stromverbrauch in kWh von 1. Oktober 2022 bis 31. Dezember 2022",IF(AND(H103="Wärme/Kälte",H102="Nein"),"Aliquoter Wärme-/Kälteverbrauch in kWh von 1. Oktober 2022 bis 31. Dezember 2022",IF(H103="Wärme/Kälte","Wärme-/Kälteverbrauch in kWh von 1. Oktober 2022 bis 31. Dezember 2022","Bitte Energieart auswählen!"))))))</f>
        <v>Bitte Energieart auswählen!</v>
      </c>
      <c r="C105" s="47"/>
      <c r="D105" s="47"/>
      <c r="E105" s="47"/>
      <c r="F105" s="47"/>
      <c r="G105" s="47"/>
      <c r="H105" s="59">
        <f>SUM(I105:K105)</f>
        <v>0</v>
      </c>
      <c r="I105" s="126" t="str">
        <f>IFERROR(IF(H102="Nein",VLOOKUP(H101,'1 - Strom Erdgas Wärme 2021'!H:AA,20,FALSE)/12,""),"")</f>
        <v/>
      </c>
      <c r="J105" s="126" t="str">
        <f>IFERROR(IF(H102="Nein",VLOOKUP(H101,'1 - Strom Erdgas Wärme 2021'!H:AB,20,FALSE)/12,""),"")</f>
        <v/>
      </c>
      <c r="K105" s="126" t="str">
        <f>IFERROR(IF(H102="Nein",VLOOKUP(H101,'1 - Strom Erdgas Wärme 2021'!H:AC,20,FALSE)/12,""),"")</f>
        <v/>
      </c>
      <c r="L105" s="48" t="s">
        <v>5</v>
      </c>
      <c r="M105" s="76" t="str">
        <f>IFERROR(IF(H102="Nein","Vorbefüllte Verbrauchswerte wurden aliquot (d.h. 1/12) aus dem Jahr 2021 übernommen.","Bitte ergänzen Sie die monatlichen Verbrauchswerte gem. Lastprofilzähler"),"")</f>
        <v>Bitte ergänzen Sie die monatlichen Verbrauchswerte gem. Lastprofilzähler</v>
      </c>
      <c r="N105" s="77"/>
      <c r="O105" s="77"/>
      <c r="P105" s="77"/>
      <c r="Q105" s="77"/>
      <c r="R105" s="77"/>
      <c r="S105" s="77"/>
    </row>
    <row r="106" spans="1:21" s="49" customFormat="1" ht="15.75" x14ac:dyDescent="0.3">
      <c r="A106" s="37"/>
      <c r="B106" s="47" t="str">
        <f>IF(H103="Wärme/Kälte","Energiemix: Anteil in % der aus Strom oder Erdgas erzeugten Wärme/Kälte","")</f>
        <v/>
      </c>
      <c r="C106" s="46"/>
      <c r="D106" s="46"/>
      <c r="E106" s="46"/>
      <c r="F106" s="74">
        <f>IFERROR(SUMPRODUCT(I106:K106,I105:K105),"")</f>
        <v>0</v>
      </c>
      <c r="G106" s="74"/>
      <c r="H106" s="46"/>
      <c r="I106" s="127"/>
      <c r="J106" s="128"/>
      <c r="K106" s="128"/>
      <c r="L106" s="48" t="str">
        <f>IF(H103="Wärme/Kälte","i","")</f>
        <v/>
      </c>
      <c r="M106" s="47" t="str">
        <f>IF(H103="Wärme/Kälte","Bitte geben Sie den Anteil in % (von 0 bis 100, ohne Prozentzeichen) der  direkt aus Strom oder Erdgas erzeugten Wärme/Kälte.","")</f>
        <v/>
      </c>
      <c r="N106" s="46"/>
      <c r="O106" s="46"/>
      <c r="P106" s="46"/>
      <c r="Q106" s="46"/>
      <c r="R106" s="46"/>
      <c r="S106" s="46"/>
    </row>
    <row r="107" spans="1:21" s="49" customFormat="1" ht="16.5" customHeight="1" x14ac:dyDescent="0.3">
      <c r="A107" s="37"/>
      <c r="B107" s="46"/>
      <c r="C107" s="46"/>
      <c r="D107" s="46"/>
      <c r="E107" s="46"/>
      <c r="F107" s="46"/>
      <c r="G107" s="46"/>
      <c r="H107" s="46"/>
      <c r="I107" s="98"/>
      <c r="J107" s="46"/>
      <c r="K107" s="46"/>
      <c r="L107" s="48"/>
      <c r="M107" s="47"/>
      <c r="N107" s="46"/>
      <c r="O107" s="46"/>
      <c r="P107" s="46"/>
      <c r="Q107" s="46"/>
      <c r="R107" s="46"/>
      <c r="S107" s="46"/>
    </row>
    <row r="108" spans="1:21" s="49" customFormat="1" ht="19.5" thickBot="1" x14ac:dyDescent="0.45">
      <c r="A108" s="37"/>
      <c r="B108" s="56" t="s">
        <v>10</v>
      </c>
      <c r="C108" s="47"/>
      <c r="D108" s="47"/>
      <c r="E108" s="47"/>
      <c r="F108" s="47"/>
      <c r="G108" s="47"/>
      <c r="H108" s="47"/>
      <c r="I108" s="68">
        <v>44835</v>
      </c>
      <c r="J108" s="68">
        <v>44866</v>
      </c>
      <c r="K108" s="68">
        <v>44896</v>
      </c>
      <c r="L108" s="47"/>
      <c r="M108" s="69"/>
      <c r="N108" s="69"/>
      <c r="O108" s="69"/>
      <c r="P108" s="69"/>
      <c r="Q108" s="69"/>
      <c r="R108" s="69"/>
      <c r="S108" s="47"/>
    </row>
    <row r="109" spans="1:21" s="49" customFormat="1" ht="16.5" thickBot="1" x14ac:dyDescent="0.35">
      <c r="A109" s="37"/>
      <c r="B109" s="47" t="s">
        <v>28</v>
      </c>
      <c r="C109" s="47"/>
      <c r="D109" s="47"/>
      <c r="E109" s="47"/>
      <c r="F109" s="47"/>
      <c r="G109" s="47"/>
      <c r="H109" s="124"/>
      <c r="I109" s="70"/>
      <c r="J109" s="71"/>
      <c r="K109" s="71"/>
      <c r="L109" s="48" t="s">
        <v>5</v>
      </c>
      <c r="M109" s="47" t="s">
        <v>29</v>
      </c>
      <c r="N109" s="69"/>
      <c r="O109" s="69"/>
      <c r="P109" s="69"/>
      <c r="Q109" s="69"/>
      <c r="R109" s="69"/>
      <c r="S109" s="47"/>
    </row>
    <row r="110" spans="1:21" s="49" customFormat="1" ht="16.5" thickBot="1" x14ac:dyDescent="0.35">
      <c r="A110" s="37"/>
      <c r="B110" s="47" t="s">
        <v>13</v>
      </c>
      <c r="C110" s="47"/>
      <c r="D110" s="47"/>
      <c r="E110" s="47"/>
      <c r="F110" s="47"/>
      <c r="G110" s="47"/>
      <c r="H110" s="147">
        <f>IFERROR(VLOOKUP(H109,'1 - Strom Erdgas Wärme 2021'!H:AA,17,FALSE),"")</f>
        <v>0</v>
      </c>
      <c r="I110" s="70"/>
      <c r="J110" s="71"/>
      <c r="K110" s="71"/>
      <c r="L110" s="48"/>
      <c r="M110" s="47"/>
      <c r="N110" s="69"/>
      <c r="O110" s="69"/>
      <c r="P110" s="69"/>
      <c r="Q110" s="69"/>
      <c r="R110" s="69"/>
      <c r="S110" s="47"/>
    </row>
    <row r="111" spans="1:21" s="49" customFormat="1" ht="16.5" thickBot="1" x14ac:dyDescent="0.35">
      <c r="A111" s="37"/>
      <c r="B111" s="47" t="s">
        <v>16</v>
      </c>
      <c r="C111" s="47"/>
      <c r="D111" s="47"/>
      <c r="E111" s="47"/>
      <c r="F111" s="47"/>
      <c r="G111" s="47"/>
      <c r="H111" s="148"/>
      <c r="I111" s="72"/>
      <c r="J111" s="73"/>
      <c r="K111" s="73"/>
      <c r="L111" s="48" t="s">
        <v>5</v>
      </c>
      <c r="M111" s="47" t="s">
        <v>17</v>
      </c>
      <c r="N111" s="69"/>
      <c r="O111" s="69"/>
      <c r="P111" s="69"/>
      <c r="Q111" s="69"/>
      <c r="R111" s="69"/>
      <c r="S111" s="47"/>
    </row>
    <row r="112" spans="1:21" s="49" customFormat="1" ht="16.5" thickBot="1" x14ac:dyDescent="0.35">
      <c r="A112" s="37"/>
      <c r="B112" s="47" t="str">
        <f>IF(H111="Erdgas","Arbeitspreis pro kWh Erdgas in EUR",IF(H111="Strom","Arbeitspreis pro kWh Strom in EUR",IF(H111="Wärme/Kälte","Arbeitspreis pro kWh Wärme-/Kälteverbrauch in EUR","Bitte Energieart auswählen!")))</f>
        <v>Bitte Energieart auswählen!</v>
      </c>
      <c r="C112" s="47"/>
      <c r="D112" s="47"/>
      <c r="E112" s="47"/>
      <c r="F112" s="47"/>
      <c r="G112" s="74">
        <f>IFERROR(SUMPRODUCT(I112:K112,I113:K113),"")</f>
        <v>0</v>
      </c>
      <c r="H112" s="47"/>
      <c r="I112" s="125"/>
      <c r="J112" s="125"/>
      <c r="K112" s="125"/>
      <c r="L112" s="48" t="s">
        <v>5</v>
      </c>
      <c r="M112" s="47" t="str">
        <f>IF(H111="Erdgas","Erdgaskosten exkl. Steuern, Abgaben, Netzentgelte, etc.",IF(H111="Strom","Stromkosten exkl. Steuern, Abgaben, Netzentgelte, etc.",IF(H111="Wärme/Kälte","Wärme-/Kältekosten exkl. Steuern, Abgaben, Netzentgelte, etc.", "Bitte Energieart auswählen!")))</f>
        <v>Bitte Energieart auswählen!</v>
      </c>
      <c r="N112" s="47"/>
      <c r="O112" s="47"/>
      <c r="P112" s="75"/>
      <c r="Q112" s="61"/>
      <c r="R112" s="62"/>
      <c r="S112" s="47"/>
    </row>
    <row r="113" spans="1:19" s="49" customFormat="1" ht="16.5" thickBot="1" x14ac:dyDescent="0.35">
      <c r="A113" s="37"/>
      <c r="B113" s="47" t="str">
        <f>IF(AND(H111="Erdgas",H110="Nein"),"Aliquoter Erdgasverbrauch in kWh von 1. Oktober 2022 bis 31. Dezember 2022",IF(H111="Erdgas","Erdgasverbrauch in kWh von 1. Oktober 2022 bis 31. Dezember 2022",IF(AND(H111="Strom",H110="Nein"),"Aliquoter Stromverbrauch in kWh von 1. Oktober 2022 bis 31. Dezember 2022",IF(H111="Strom","Stromverbrauch in kWh von 1. Oktober 2022 bis 31. Dezember 2022",IF(AND(H111="Wärme/Kälte",H110="Nein"),"Aliquoter Wärme-/Kälteverbrauch in kWh von 1. Oktober 2022 bis 31. Dezember 2022",IF(H111="Wärme/Kälte","Wärme-/Kälteverbrauch in kWh von 1. Oktober 2022 bis 31. Dezember 2022","Bitte Energieart auswählen!"))))))</f>
        <v>Bitte Energieart auswählen!</v>
      </c>
      <c r="C113" s="47"/>
      <c r="D113" s="47"/>
      <c r="E113" s="47"/>
      <c r="F113" s="47"/>
      <c r="G113" s="47"/>
      <c r="H113" s="59">
        <f>SUM(I113:K113)</f>
        <v>0</v>
      </c>
      <c r="I113" s="126" t="str">
        <f>IFERROR(IF(H110="Nein",VLOOKUP(H109,'1 - Strom Erdgas Wärme 2021'!H:AA,20,FALSE)/12,""),"")</f>
        <v/>
      </c>
      <c r="J113" s="126" t="str">
        <f>IFERROR(IF(H110="Nein",VLOOKUP(H109,'1 - Strom Erdgas Wärme 2021'!H:AB,20,FALSE)/12,""),"")</f>
        <v/>
      </c>
      <c r="K113" s="126" t="str">
        <f>IFERROR(IF(H110="Nein",VLOOKUP(H109,'1 - Strom Erdgas Wärme 2021'!H:AC,20,FALSE)/12,""),"")</f>
        <v/>
      </c>
      <c r="L113" s="48" t="s">
        <v>5</v>
      </c>
      <c r="M113" s="76" t="str">
        <f>IFERROR(IF(H110="Nein","Vorbefüllte Verbrauchswerte wurden aliquot (d.h. 1/12) aus dem Jahr 2021 übernommen.","Bitte ergänzen Sie die monatlichen Verbrauchswerte gem. Lastprofilzähler"),"")</f>
        <v>Bitte ergänzen Sie die monatlichen Verbrauchswerte gem. Lastprofilzähler</v>
      </c>
      <c r="N113" s="77"/>
      <c r="O113" s="77"/>
      <c r="P113" s="77"/>
      <c r="Q113" s="77"/>
      <c r="R113" s="77"/>
      <c r="S113" s="77"/>
    </row>
    <row r="114" spans="1:19" s="49" customFormat="1" ht="15.75" x14ac:dyDescent="0.3">
      <c r="A114" s="37"/>
      <c r="B114" s="47" t="str">
        <f>IF(H111="Wärme/Kälte","Energiemix: Anteil in % der aus Strom oder Erdgas erzeugten Wärme/Kälte","")</f>
        <v/>
      </c>
      <c r="C114" s="46"/>
      <c r="D114" s="46"/>
      <c r="E114" s="46"/>
      <c r="F114" s="74">
        <f>IFERROR(SUMPRODUCT(I114:K114,I113:K113),"")</f>
        <v>0</v>
      </c>
      <c r="G114" s="74"/>
      <c r="H114" s="46"/>
      <c r="I114" s="127"/>
      <c r="J114" s="128"/>
      <c r="K114" s="128"/>
      <c r="L114" s="48" t="str">
        <f>IF(H111="Wärme/Kälte","i","")</f>
        <v/>
      </c>
      <c r="M114" s="47" t="str">
        <f>IF(H111="Wärme/Kälte","Bitte geben Sie den Anteil in % (von 0 bis 100, ohne Prozentzeichen) der  direkt aus Strom oder Erdgas erzeugten Wärme/Kälte.","")</f>
        <v/>
      </c>
      <c r="N114" s="46"/>
      <c r="O114" s="46"/>
      <c r="P114" s="46"/>
      <c r="Q114" s="46"/>
      <c r="R114" s="46"/>
      <c r="S114" s="46"/>
    </row>
    <row r="115" spans="1:19" s="49" customFormat="1" ht="15.75" x14ac:dyDescent="0.3">
      <c r="A115" s="37"/>
      <c r="B115" s="46"/>
      <c r="C115" s="46"/>
      <c r="D115" s="46"/>
      <c r="E115" s="46"/>
      <c r="F115" s="46"/>
      <c r="G115" s="46"/>
      <c r="H115" s="46"/>
      <c r="I115" s="98"/>
      <c r="J115" s="46"/>
      <c r="K115" s="46"/>
      <c r="L115" s="48"/>
      <c r="M115" s="47"/>
      <c r="N115" s="46"/>
      <c r="O115" s="46"/>
      <c r="P115" s="46"/>
      <c r="Q115" s="46"/>
      <c r="R115" s="46"/>
      <c r="S115" s="46"/>
    </row>
    <row r="116" spans="1:19" s="49" customFormat="1" ht="19.5" thickBot="1" x14ac:dyDescent="0.45">
      <c r="A116" s="37"/>
      <c r="B116" s="56" t="s">
        <v>10</v>
      </c>
      <c r="C116" s="47"/>
      <c r="D116" s="47"/>
      <c r="E116" s="47"/>
      <c r="F116" s="47"/>
      <c r="G116" s="47"/>
      <c r="H116" s="47"/>
      <c r="I116" s="68">
        <v>44835</v>
      </c>
      <c r="J116" s="68">
        <v>44866</v>
      </c>
      <c r="K116" s="68">
        <v>44896</v>
      </c>
      <c r="L116" s="47"/>
      <c r="M116" s="69"/>
      <c r="N116" s="69"/>
      <c r="O116" s="69"/>
      <c r="P116" s="69"/>
      <c r="Q116" s="69"/>
      <c r="R116" s="69"/>
      <c r="S116" s="47"/>
    </row>
    <row r="117" spans="1:19" s="49" customFormat="1" ht="16.5" thickBot="1" x14ac:dyDescent="0.35">
      <c r="A117" s="37"/>
      <c r="B117" s="47" t="s">
        <v>28</v>
      </c>
      <c r="C117" s="47"/>
      <c r="D117" s="47"/>
      <c r="E117" s="47"/>
      <c r="F117" s="47"/>
      <c r="G117" s="47"/>
      <c r="H117" s="124"/>
      <c r="I117" s="70"/>
      <c r="J117" s="71"/>
      <c r="K117" s="71"/>
      <c r="L117" s="48" t="s">
        <v>5</v>
      </c>
      <c r="M117" s="47" t="s">
        <v>29</v>
      </c>
      <c r="N117" s="69"/>
      <c r="O117" s="69"/>
      <c r="P117" s="69"/>
      <c r="Q117" s="69"/>
      <c r="R117" s="69"/>
      <c r="S117" s="47"/>
    </row>
    <row r="118" spans="1:19" s="49" customFormat="1" ht="16.5" thickBot="1" x14ac:dyDescent="0.35">
      <c r="A118" s="37"/>
      <c r="B118" s="47" t="s">
        <v>13</v>
      </c>
      <c r="C118" s="47"/>
      <c r="D118" s="47"/>
      <c r="E118" s="47"/>
      <c r="F118" s="47"/>
      <c r="G118" s="47"/>
      <c r="H118" s="147">
        <f>IFERROR(VLOOKUP(H117,'1 - Strom Erdgas Wärme 2021'!H:AA,17,FALSE),"")</f>
        <v>0</v>
      </c>
      <c r="I118" s="70"/>
      <c r="J118" s="71"/>
      <c r="K118" s="71"/>
      <c r="L118" s="48"/>
      <c r="M118" s="47"/>
      <c r="N118" s="69"/>
      <c r="O118" s="69"/>
      <c r="P118" s="69"/>
      <c r="Q118" s="69"/>
      <c r="R118" s="69"/>
      <c r="S118" s="47"/>
    </row>
    <row r="119" spans="1:19" s="49" customFormat="1" ht="16.5" thickBot="1" x14ac:dyDescent="0.35">
      <c r="A119" s="37"/>
      <c r="B119" s="47" t="s">
        <v>16</v>
      </c>
      <c r="C119" s="47"/>
      <c r="D119" s="47"/>
      <c r="E119" s="47"/>
      <c r="F119" s="47"/>
      <c r="G119" s="47"/>
      <c r="H119" s="148"/>
      <c r="I119" s="72"/>
      <c r="J119" s="73"/>
      <c r="K119" s="73"/>
      <c r="L119" s="48" t="s">
        <v>5</v>
      </c>
      <c r="M119" s="47" t="s">
        <v>17</v>
      </c>
      <c r="N119" s="69"/>
      <c r="O119" s="69"/>
      <c r="P119" s="69"/>
      <c r="Q119" s="69"/>
      <c r="R119" s="69"/>
      <c r="S119" s="47"/>
    </row>
    <row r="120" spans="1:19" s="49" customFormat="1" ht="16.5" thickBot="1" x14ac:dyDescent="0.35">
      <c r="A120" s="37"/>
      <c r="B120" s="47" t="str">
        <f>IF(H119="Erdgas","Arbeitspreis pro kWh Erdgas in EUR",IF(H119="Strom","Arbeitspreis pro kWh Strom in EUR",IF(H119="Wärme/Kälte","Arbeitspreis pro kWh Wärme-/Kälteverbrauch in EUR","Bitte Energieart auswählen!")))</f>
        <v>Bitte Energieart auswählen!</v>
      </c>
      <c r="C120" s="47"/>
      <c r="D120" s="47"/>
      <c r="E120" s="47"/>
      <c r="F120" s="47"/>
      <c r="G120" s="74">
        <f>IFERROR(SUMPRODUCT(I120:K120,I121:K121),"")</f>
        <v>0</v>
      </c>
      <c r="H120" s="47"/>
      <c r="I120" s="125"/>
      <c r="J120" s="125"/>
      <c r="K120" s="125"/>
      <c r="L120" s="48" t="s">
        <v>5</v>
      </c>
      <c r="M120" s="47" t="str">
        <f>IF(H119="Erdgas","Erdgaskosten exkl. Steuern, Abgaben, Netzentgelte, etc.",IF(H119="Strom","Stromkosten exkl. Steuern, Abgaben, Netzentgelte, etc.",IF(H119="Wärme/Kälte","Wärme-/Kältekosten exkl. Steuern, Abgaben, Netzentgelte, etc.", "Bitte Energieart auswählen!")))</f>
        <v>Bitte Energieart auswählen!</v>
      </c>
      <c r="N120" s="47"/>
      <c r="O120" s="47"/>
      <c r="P120" s="75"/>
      <c r="Q120" s="61"/>
      <c r="R120" s="62"/>
      <c r="S120" s="47"/>
    </row>
    <row r="121" spans="1:19" s="49" customFormat="1" ht="16.5" thickBot="1" x14ac:dyDescent="0.35">
      <c r="A121" s="37"/>
      <c r="B121" s="47" t="str">
        <f>IF(AND(H119="Erdgas",H118="Nein"),"Aliquoter Erdgasverbrauch in kWh von 1. Oktober 2022 bis 31. Dezember 2022",IF(H119="Erdgas","Erdgasverbrauch in kWh von 1. Oktober 2022 bis 31. Dezember 2022",IF(AND(H119="Strom",H118="Nein"),"Aliquoter Stromverbrauch in kWh von 1. Oktober 2022 bis 31. Dezember 2022",IF(H119="Strom","Stromverbrauch in kWh von 1. Oktober 2022 bis 31. Dezember 2022",IF(AND(H119="Wärme/Kälte",H118="Nein"),"Aliquoter Wärme-/Kälteverbrauch in kWh von 1. Oktober 2022 bis 31. Dezember 2022",IF(H119="Wärme/Kälte","Wärme-/Kälteverbrauch in kWh von 1. Oktober 2022 bis 31. Dezember 2022","Bitte Energieart auswählen!"))))))</f>
        <v>Bitte Energieart auswählen!</v>
      </c>
      <c r="C121" s="47"/>
      <c r="D121" s="47"/>
      <c r="E121" s="47"/>
      <c r="F121" s="47"/>
      <c r="G121" s="47"/>
      <c r="H121" s="59">
        <f>SUM(I121:K121)</f>
        <v>0</v>
      </c>
      <c r="I121" s="126" t="str">
        <f>IFERROR(IF(H118="Nein",VLOOKUP(H117,'1 - Strom Erdgas Wärme 2021'!H:AA,20,FALSE)/12,""),"")</f>
        <v/>
      </c>
      <c r="J121" s="126" t="str">
        <f>IFERROR(IF(H118="Nein",VLOOKUP(H117,'1 - Strom Erdgas Wärme 2021'!H:AB,20,FALSE)/12,""),"")</f>
        <v/>
      </c>
      <c r="K121" s="126" t="str">
        <f>IFERROR(IF(H118="Nein",VLOOKUP(H117,'1 - Strom Erdgas Wärme 2021'!H:AC,20,FALSE)/12,""),"")</f>
        <v/>
      </c>
      <c r="L121" s="48" t="s">
        <v>5</v>
      </c>
      <c r="M121" s="76" t="str">
        <f>IFERROR(IF(H118="Nein","Vorbefüllte Verbrauchswerte wurden aliquot (d.h. 1/12) aus dem Jahr 2021 übernommen.","Bitte ergänzen Sie die monatlichen Verbrauchswerte gem. Lastprofilzähler"),"")</f>
        <v>Bitte ergänzen Sie die monatlichen Verbrauchswerte gem. Lastprofilzähler</v>
      </c>
      <c r="N121" s="77"/>
      <c r="O121" s="77"/>
      <c r="P121" s="77"/>
      <c r="Q121" s="77"/>
      <c r="R121" s="77"/>
      <c r="S121" s="77"/>
    </row>
    <row r="122" spans="1:19" s="49" customFormat="1" ht="15.75" x14ac:dyDescent="0.3">
      <c r="A122" s="37"/>
      <c r="B122" s="47" t="str">
        <f>IF(H119="Wärme/Kälte","Energiemix: Anteil in % der aus Strom oder Erdgas erzeugten Wärme/Kälte","")</f>
        <v/>
      </c>
      <c r="C122" s="46"/>
      <c r="D122" s="46"/>
      <c r="E122" s="46"/>
      <c r="F122" s="74">
        <f>IFERROR(SUMPRODUCT(I122:K122,I121:K121),"")</f>
        <v>0</v>
      </c>
      <c r="G122" s="74"/>
      <c r="H122" s="46"/>
      <c r="I122" s="127"/>
      <c r="J122" s="128"/>
      <c r="K122" s="128"/>
      <c r="L122" s="48" t="str">
        <f>IF(H119="Wärme/Kälte","i","")</f>
        <v/>
      </c>
      <c r="M122" s="47" t="str">
        <f>IF(H119="Wärme/Kälte","Bitte geben Sie den Anteil in % (von 0 bis 100, ohne Prozentzeichen) der  direkt aus Strom oder Erdgas erzeugten Wärme/Kälte.","")</f>
        <v/>
      </c>
      <c r="N122" s="46"/>
      <c r="O122" s="46"/>
      <c r="P122" s="46"/>
      <c r="Q122" s="46"/>
      <c r="R122" s="46"/>
      <c r="S122" s="46"/>
    </row>
    <row r="123" spans="1:19" s="49" customFormat="1" ht="15.75" x14ac:dyDescent="0.3">
      <c r="A123" s="37"/>
      <c r="B123" s="46"/>
      <c r="C123" s="46"/>
      <c r="D123" s="46"/>
      <c r="E123" s="46"/>
      <c r="F123" s="46"/>
      <c r="G123" s="46"/>
      <c r="H123" s="46"/>
      <c r="I123" s="98"/>
      <c r="J123" s="46"/>
      <c r="K123" s="46"/>
      <c r="L123" s="48"/>
      <c r="M123" s="47"/>
      <c r="N123" s="46"/>
      <c r="O123" s="46"/>
      <c r="P123" s="46"/>
      <c r="Q123" s="46"/>
      <c r="R123" s="46"/>
      <c r="S123" s="46"/>
    </row>
    <row r="124" spans="1:19" s="49" customFormat="1" ht="19.5" thickBot="1" x14ac:dyDescent="0.45">
      <c r="A124" s="37"/>
      <c r="B124" s="56" t="s">
        <v>10</v>
      </c>
      <c r="C124" s="47"/>
      <c r="D124" s="47"/>
      <c r="E124" s="47"/>
      <c r="F124" s="47"/>
      <c r="G124" s="47"/>
      <c r="H124" s="47"/>
      <c r="I124" s="68">
        <v>44835</v>
      </c>
      <c r="J124" s="68">
        <v>44866</v>
      </c>
      <c r="K124" s="68">
        <v>44896</v>
      </c>
      <c r="L124" s="47"/>
      <c r="M124" s="69"/>
      <c r="N124" s="69"/>
      <c r="O124" s="69"/>
      <c r="P124" s="69"/>
      <c r="Q124" s="69"/>
      <c r="R124" s="69"/>
      <c r="S124" s="47"/>
    </row>
    <row r="125" spans="1:19" s="49" customFormat="1" ht="16.5" thickBot="1" x14ac:dyDescent="0.35">
      <c r="A125" s="37"/>
      <c r="B125" s="47" t="s">
        <v>28</v>
      </c>
      <c r="C125" s="47"/>
      <c r="D125" s="47"/>
      <c r="E125" s="47"/>
      <c r="F125" s="47"/>
      <c r="G125" s="47"/>
      <c r="H125" s="124"/>
      <c r="I125" s="70"/>
      <c r="J125" s="71"/>
      <c r="K125" s="71"/>
      <c r="L125" s="48" t="s">
        <v>5</v>
      </c>
      <c r="M125" s="47" t="s">
        <v>29</v>
      </c>
      <c r="N125" s="69"/>
      <c r="O125" s="69"/>
      <c r="P125" s="69"/>
      <c r="Q125" s="69"/>
      <c r="R125" s="69"/>
      <c r="S125" s="47"/>
    </row>
    <row r="126" spans="1:19" s="49" customFormat="1" ht="16.5" thickBot="1" x14ac:dyDescent="0.35">
      <c r="A126" s="37"/>
      <c r="B126" s="47" t="s">
        <v>13</v>
      </c>
      <c r="C126" s="47"/>
      <c r="D126" s="47"/>
      <c r="E126" s="47"/>
      <c r="F126" s="47"/>
      <c r="G126" s="47"/>
      <c r="H126" s="147">
        <f>IFERROR(VLOOKUP(H125,'1 - Strom Erdgas Wärme 2021'!H:AA,17,FALSE),"")</f>
        <v>0</v>
      </c>
      <c r="I126" s="70"/>
      <c r="J126" s="71"/>
      <c r="K126" s="71"/>
      <c r="L126" s="48"/>
      <c r="M126" s="47"/>
      <c r="N126" s="69"/>
      <c r="O126" s="69"/>
      <c r="P126" s="69"/>
      <c r="Q126" s="69"/>
      <c r="R126" s="69"/>
      <c r="S126" s="47"/>
    </row>
    <row r="127" spans="1:19" s="49" customFormat="1" ht="16.5" thickBot="1" x14ac:dyDescent="0.35">
      <c r="A127" s="37"/>
      <c r="B127" s="47" t="s">
        <v>16</v>
      </c>
      <c r="C127" s="47"/>
      <c r="D127" s="47"/>
      <c r="E127" s="47"/>
      <c r="F127" s="47"/>
      <c r="G127" s="47"/>
      <c r="H127" s="148"/>
      <c r="I127" s="72"/>
      <c r="J127" s="73"/>
      <c r="K127" s="73"/>
      <c r="L127" s="48" t="s">
        <v>5</v>
      </c>
      <c r="M127" s="47" t="s">
        <v>17</v>
      </c>
      <c r="N127" s="69"/>
      <c r="O127" s="69"/>
      <c r="P127" s="69"/>
      <c r="Q127" s="69"/>
      <c r="R127" s="69"/>
      <c r="S127" s="47"/>
    </row>
    <row r="128" spans="1:19" s="52" customFormat="1" ht="16.5" thickBot="1" x14ac:dyDescent="0.35">
      <c r="A128" s="43"/>
      <c r="B128" s="47" t="str">
        <f>IF(H127="Erdgas","Arbeitspreis pro kWh Erdgas in EUR",IF(H127="Strom","Arbeitspreis pro kWh Strom in EUR",IF(H127="Wärme/Kälte","Arbeitspreis pro kWh Wärme-/Kälteverbrauch in EUR","Bitte Energieart auswählen!")))</f>
        <v>Bitte Energieart auswählen!</v>
      </c>
      <c r="C128" s="47"/>
      <c r="D128" s="47"/>
      <c r="E128" s="47"/>
      <c r="F128" s="47"/>
      <c r="G128" s="74">
        <f>IFERROR(SUMPRODUCT(I128:K128,I129:K129),"")</f>
        <v>0</v>
      </c>
      <c r="H128" s="47"/>
      <c r="I128" s="125"/>
      <c r="J128" s="125"/>
      <c r="K128" s="125"/>
      <c r="L128" s="48" t="s">
        <v>5</v>
      </c>
      <c r="M128" s="47" t="str">
        <f>IF(H127="Erdgas","Erdgaskosten exkl. Steuern, Abgaben, Netzentgelte, etc.",IF(H127="Strom","Stromkosten exkl. Steuern, Abgaben, Netzentgelte, etc.",IF(H127="Wärme/Kälte","Wärme-/Kältekosten exkl. Steuern, Abgaben, Netzentgelte, etc.", "Bitte Energieart auswählen!")))</f>
        <v>Bitte Energieart auswählen!</v>
      </c>
      <c r="N128" s="47"/>
      <c r="O128" s="47"/>
      <c r="P128" s="75"/>
      <c r="Q128" s="61"/>
      <c r="R128" s="62"/>
      <c r="S128" s="47"/>
    </row>
    <row r="129" spans="2:19" ht="16.5" thickBot="1" x14ac:dyDescent="0.35">
      <c r="B129" s="47" t="str">
        <f>IF(AND(H127="Erdgas",H126="Nein"),"Aliquoter Erdgasverbrauch in kWh von 1. Oktober 2022 bis 31. Dezember 2022",IF(H127="Erdgas","Erdgasverbrauch in kWh von 1. Oktober 2022 bis 31. Dezember 2022",IF(AND(H127="Strom",H126="Nein"),"Aliquoter Stromverbrauch in kWh von 1. Oktober 2022 bis 31. Dezember 2022",IF(H127="Strom","Stromverbrauch in kWh von 1. Oktober 2022 bis 31. Dezember 2022",IF(AND(H127="Wärme/Kälte",H126="Nein"),"Aliquoter Wärme-/Kälteverbrauch in kWh von 1. Oktober 2022 bis 31. Dezember 2022",IF(H127="Wärme/Kälte","Wärme-/Kälteverbrauch in kWh von 1. Oktober 2022 bis 31. Dezember 2022","Bitte Energieart auswählen!"))))))</f>
        <v>Bitte Energieart auswählen!</v>
      </c>
      <c r="C129" s="47"/>
      <c r="D129" s="47"/>
      <c r="E129" s="47"/>
      <c r="F129" s="47"/>
      <c r="G129" s="47"/>
      <c r="H129" s="59">
        <f>SUM(I129:K129)</f>
        <v>0</v>
      </c>
      <c r="I129" s="126" t="str">
        <f>IFERROR(IF(H126="Nein",VLOOKUP(H125,'1 - Strom Erdgas Wärme 2021'!H:AA,20,FALSE)/12,""),"")</f>
        <v/>
      </c>
      <c r="J129" s="126" t="str">
        <f>IFERROR(IF(H126="Nein",VLOOKUP(H125,'1 - Strom Erdgas Wärme 2021'!H:AB,20,FALSE)/12,""),"")</f>
        <v/>
      </c>
      <c r="K129" s="126" t="str">
        <f>IFERROR(IF(H126="Nein",VLOOKUP(H125,'1 - Strom Erdgas Wärme 2021'!H:AC,20,FALSE)/12,""),"")</f>
        <v/>
      </c>
      <c r="L129" s="48" t="s">
        <v>5</v>
      </c>
      <c r="M129" s="76" t="str">
        <f>IFERROR(IF(H126="Nein","Vorbefüllte Verbrauchswerte wurden aliquot (d.h. 1/12) aus dem Jahr 2021 übernommen.","Bitte ergänzen Sie die monatlichen Verbrauchswerte gem. Lastprofilzähler"),"")</f>
        <v>Bitte ergänzen Sie die monatlichen Verbrauchswerte gem. Lastprofilzähler</v>
      </c>
      <c r="N129" s="77"/>
      <c r="O129" s="77"/>
      <c r="P129" s="77"/>
      <c r="Q129" s="77"/>
      <c r="R129" s="77"/>
      <c r="S129" s="77"/>
    </row>
    <row r="130" spans="2:19" ht="15.75" x14ac:dyDescent="0.3">
      <c r="B130" s="47" t="str">
        <f>IF(H127="Wärme/Kälte","Energiemix: Anteil in % der aus Strom oder Erdgas erzeugten Wärme/Kälte","")</f>
        <v/>
      </c>
      <c r="C130" s="46"/>
      <c r="D130" s="46"/>
      <c r="E130" s="46"/>
      <c r="F130" s="74">
        <f>IFERROR(SUMPRODUCT(I130:K130,I129:K129),"")</f>
        <v>0</v>
      </c>
      <c r="G130" s="74"/>
      <c r="H130" s="46"/>
      <c r="I130" s="127"/>
      <c r="J130" s="128"/>
      <c r="K130" s="128"/>
      <c r="L130" s="48" t="str">
        <f>IF(H127="Wärme/Kälte","i","")</f>
        <v/>
      </c>
      <c r="M130" s="47" t="str">
        <f>IF(H127="Wärme/Kälte","Bitte geben Sie den Anteil in % (von 0 bis 100, ohne Prozentzeichen) der  direkt aus Strom oder Erdgas erzeugten Wärme/Kälte.","")</f>
        <v/>
      </c>
      <c r="N130" s="46"/>
      <c r="O130" s="46"/>
      <c r="P130" s="46"/>
      <c r="Q130" s="46"/>
      <c r="R130" s="46"/>
      <c r="S130" s="46"/>
    </row>
    <row r="131" spans="2:19" ht="15.75" x14ac:dyDescent="0.3">
      <c r="B131" s="46"/>
      <c r="C131" s="46"/>
      <c r="D131" s="46"/>
      <c r="E131" s="46"/>
      <c r="F131" s="46"/>
      <c r="G131" s="46"/>
      <c r="H131" s="46"/>
      <c r="I131" s="98"/>
      <c r="J131" s="46"/>
      <c r="K131" s="46"/>
      <c r="L131" s="48"/>
      <c r="M131" s="47"/>
      <c r="N131" s="46"/>
      <c r="O131" s="46"/>
      <c r="P131" s="46"/>
      <c r="Q131" s="46"/>
      <c r="R131" s="46"/>
      <c r="S131" s="46"/>
    </row>
    <row r="132" spans="2:19" ht="19.5" thickBot="1" x14ac:dyDescent="0.45">
      <c r="B132" s="56" t="s">
        <v>10</v>
      </c>
      <c r="C132" s="47"/>
      <c r="D132" s="47"/>
      <c r="E132" s="47"/>
      <c r="F132" s="47"/>
      <c r="G132" s="47"/>
      <c r="H132" s="47"/>
      <c r="I132" s="68">
        <v>44835</v>
      </c>
      <c r="J132" s="68">
        <v>44866</v>
      </c>
      <c r="K132" s="68">
        <v>44896</v>
      </c>
      <c r="L132" s="47"/>
      <c r="M132" s="69"/>
      <c r="N132" s="69"/>
      <c r="O132" s="69"/>
      <c r="P132" s="69"/>
      <c r="Q132" s="69"/>
      <c r="R132" s="69"/>
      <c r="S132" s="47"/>
    </row>
    <row r="133" spans="2:19" ht="16.5" thickBot="1" x14ac:dyDescent="0.35">
      <c r="B133" s="47" t="s">
        <v>28</v>
      </c>
      <c r="C133" s="47"/>
      <c r="D133" s="47"/>
      <c r="E133" s="47"/>
      <c r="F133" s="47"/>
      <c r="G133" s="47"/>
      <c r="H133" s="124"/>
      <c r="I133" s="70"/>
      <c r="J133" s="71"/>
      <c r="K133" s="71"/>
      <c r="L133" s="48" t="s">
        <v>5</v>
      </c>
      <c r="M133" s="47" t="s">
        <v>29</v>
      </c>
      <c r="N133" s="69"/>
      <c r="O133" s="69"/>
      <c r="P133" s="69"/>
      <c r="Q133" s="69"/>
      <c r="R133" s="69"/>
      <c r="S133" s="47"/>
    </row>
    <row r="134" spans="2:19" ht="16.5" thickBot="1" x14ac:dyDescent="0.35">
      <c r="B134" s="47" t="s">
        <v>13</v>
      </c>
      <c r="C134" s="47"/>
      <c r="D134" s="47"/>
      <c r="E134" s="47"/>
      <c r="F134" s="47"/>
      <c r="G134" s="47"/>
      <c r="H134" s="147">
        <f>IFERROR(VLOOKUP(H133,'1 - Strom Erdgas Wärme 2021'!H:AA,17,FALSE),"")</f>
        <v>0</v>
      </c>
      <c r="I134" s="70"/>
      <c r="J134" s="71"/>
      <c r="K134" s="71"/>
      <c r="L134" s="48"/>
      <c r="M134" s="47"/>
      <c r="N134" s="69"/>
      <c r="O134" s="69"/>
      <c r="P134" s="69"/>
      <c r="Q134" s="69"/>
      <c r="R134" s="69"/>
      <c r="S134" s="47"/>
    </row>
    <row r="135" spans="2:19" ht="16.5" thickBot="1" x14ac:dyDescent="0.35">
      <c r="B135" s="47" t="s">
        <v>16</v>
      </c>
      <c r="C135" s="47"/>
      <c r="D135" s="47"/>
      <c r="E135" s="47"/>
      <c r="F135" s="47"/>
      <c r="G135" s="47"/>
      <c r="H135" s="148"/>
      <c r="I135" s="72"/>
      <c r="J135" s="73"/>
      <c r="K135" s="73"/>
      <c r="L135" s="48" t="s">
        <v>5</v>
      </c>
      <c r="M135" s="47" t="s">
        <v>17</v>
      </c>
      <c r="N135" s="69"/>
      <c r="O135" s="69"/>
      <c r="P135" s="69"/>
      <c r="Q135" s="69"/>
      <c r="R135" s="69"/>
      <c r="S135" s="47"/>
    </row>
    <row r="136" spans="2:19" ht="16.5" thickBot="1" x14ac:dyDescent="0.35">
      <c r="B136" s="47" t="str">
        <f>IF(H135="Erdgas","Arbeitspreis pro kWh Erdgas in EUR",IF(H135="Strom","Arbeitspreis pro kWh Strom in EUR",IF(H135="Wärme/Kälte","Arbeitspreis pro kWh Wärme-/Kälteverbrauch in EUR","Bitte Energieart auswählen!")))</f>
        <v>Bitte Energieart auswählen!</v>
      </c>
      <c r="C136" s="47"/>
      <c r="D136" s="47"/>
      <c r="E136" s="47"/>
      <c r="F136" s="47"/>
      <c r="G136" s="74">
        <f>IFERROR(SUMPRODUCT(I136:K136,I137:K137),"")</f>
        <v>0</v>
      </c>
      <c r="H136" s="47"/>
      <c r="I136" s="125"/>
      <c r="J136" s="125"/>
      <c r="K136" s="125"/>
      <c r="L136" s="48" t="s">
        <v>5</v>
      </c>
      <c r="M136" s="47" t="str">
        <f>IF(H135="Erdgas","Erdgaskosten exkl. Steuern, Abgaben, Netzentgelte, etc.",IF(H135="Strom","Stromkosten exkl. Steuern, Abgaben, Netzentgelte, etc.",IF(H135="Wärme/Kälte","Wärme-/Kältekosten exkl. Steuern, Abgaben, Netzentgelte, etc.", "Bitte Energieart auswählen!")))</f>
        <v>Bitte Energieart auswählen!</v>
      </c>
      <c r="N136" s="47"/>
      <c r="O136" s="47"/>
      <c r="P136" s="75"/>
      <c r="Q136" s="61"/>
      <c r="R136" s="62"/>
      <c r="S136" s="47"/>
    </row>
    <row r="137" spans="2:19" ht="16.5" thickBot="1" x14ac:dyDescent="0.35">
      <c r="B137" s="47" t="str">
        <f>IF(AND(H135="Erdgas",H134="Nein"),"Aliquoter Erdgasverbrauch in kWh von 1. Oktober 2022 bis 31. Dezember 2022",IF(H135="Erdgas","Erdgasverbrauch in kWh von 1. Oktober 2022 bis 31. Dezember 2022",IF(AND(H135="Strom",H134="Nein"),"Aliquoter Stromverbrauch in kWh von 1. Oktober 2022 bis 31. Dezember 2022",IF(H135="Strom","Stromverbrauch in kWh von 1. Oktober 2022 bis 31. Dezember 2022",IF(AND(H135="Wärme/Kälte",H134="Nein"),"Aliquoter Wärme-/Kälteverbrauch in kWh von 1. Oktober 2022 bis 31. Dezember 2022",IF(H135="Wärme/Kälte","Wärme-/Kälteverbrauch in kWh von 1. Oktober 2022 bis 31. Dezember 2022","Bitte Energieart auswählen!"))))))</f>
        <v>Bitte Energieart auswählen!</v>
      </c>
      <c r="C137" s="47"/>
      <c r="D137" s="47"/>
      <c r="E137" s="47"/>
      <c r="F137" s="47"/>
      <c r="G137" s="47"/>
      <c r="H137" s="59">
        <f>SUM(I137:K137)</f>
        <v>0</v>
      </c>
      <c r="I137" s="126" t="str">
        <f>IFERROR(IF(H134="Nein",VLOOKUP(H133,'1 - Strom Erdgas Wärme 2021'!H:AA,20,FALSE)/12,""),"")</f>
        <v/>
      </c>
      <c r="J137" s="126" t="str">
        <f>IFERROR(IF(H134="Nein",VLOOKUP(H133,'1 - Strom Erdgas Wärme 2021'!H:AB,20,FALSE)/12,""),"")</f>
        <v/>
      </c>
      <c r="K137" s="126" t="str">
        <f>IFERROR(IF(H134="Nein",VLOOKUP(H133,'1 - Strom Erdgas Wärme 2021'!H:AC,20,FALSE)/12,""),"")</f>
        <v/>
      </c>
      <c r="L137" s="48" t="s">
        <v>5</v>
      </c>
      <c r="M137" s="76" t="str">
        <f>IFERROR(IF(H134="Nein","Vorbefüllte Verbrauchswerte wurden aliquot (d.h. 1/12) aus dem Jahr 2021 übernommen.","Bitte ergänzen Sie die monatlichen Verbrauchswerte gem. Lastprofilzähler"),"")</f>
        <v>Bitte ergänzen Sie die monatlichen Verbrauchswerte gem. Lastprofilzähler</v>
      </c>
      <c r="N137" s="77"/>
      <c r="O137" s="77"/>
      <c r="P137" s="77"/>
      <c r="Q137" s="77"/>
      <c r="R137" s="77"/>
      <c r="S137" s="77"/>
    </row>
    <row r="138" spans="2:19" ht="15.75" x14ac:dyDescent="0.3">
      <c r="B138" s="47" t="str">
        <f>IF(H135="Wärme/Kälte","Energiemix: Anteil in % der aus Strom oder Erdgas erzeugten Wärme/Kälte","")</f>
        <v/>
      </c>
      <c r="C138" s="46"/>
      <c r="D138" s="46"/>
      <c r="E138" s="46"/>
      <c r="F138" s="74">
        <f>IFERROR(SUMPRODUCT(I138:K138,I137:K137),"")</f>
        <v>0</v>
      </c>
      <c r="G138" s="74"/>
      <c r="H138" s="46"/>
      <c r="I138" s="127"/>
      <c r="J138" s="128"/>
      <c r="K138" s="128"/>
      <c r="L138" s="48" t="str">
        <f>IF(H135="Wärme/Kälte","i","")</f>
        <v/>
      </c>
      <c r="M138" s="47" t="str">
        <f>IF(H135="Wärme/Kälte","Bitte geben Sie den Anteil in % (von 0 bis 100, ohne Prozentzeichen) der  direkt aus Strom oder Erdgas erzeugten Wärme/Kälte.","")</f>
        <v/>
      </c>
      <c r="N138" s="46"/>
      <c r="O138" s="46"/>
      <c r="P138" s="46"/>
      <c r="Q138" s="46"/>
      <c r="R138" s="46"/>
      <c r="S138" s="46"/>
    </row>
    <row r="139" spans="2:19" ht="15.75" x14ac:dyDescent="0.3">
      <c r="B139" s="46"/>
      <c r="C139" s="46"/>
      <c r="D139" s="46"/>
      <c r="E139" s="46"/>
      <c r="F139" s="46"/>
      <c r="G139" s="46"/>
      <c r="H139" s="46"/>
      <c r="I139" s="98"/>
      <c r="J139" s="46"/>
      <c r="K139" s="46"/>
      <c r="L139" s="48"/>
      <c r="M139" s="47"/>
      <c r="N139" s="46"/>
      <c r="O139" s="46"/>
      <c r="P139" s="46"/>
      <c r="Q139" s="46"/>
      <c r="R139" s="46"/>
      <c r="S139" s="46"/>
    </row>
  </sheetData>
  <sheetProtection algorithmName="SHA-512" hashValue="qSlbNI2SLq8dMXm7Ilb6Z9XHEdZudAn1VkVTUs3s+khvTHZEamPqIXMW4GzUIt3Do2pQWSmQxlBNjuCW3SohLg==" saltValue="0CRzpZdF8btXzJgDivSMCw==" spinCount="100000" sheet="1" formatCells="0" formatColumns="0" formatRows="0" insertColumns="0" insertRows="0" insertHyperlinks="0" deleteColumns="0" deleteRows="0" sort="0" autoFilter="0" pivotTables="0"/>
  <conditionalFormatting sqref="I67">
    <cfRule type="expression" dxfId="186" priority="180">
      <formula>H64="Wärme/Kälte"</formula>
    </cfRule>
  </conditionalFormatting>
  <conditionalFormatting sqref="J67">
    <cfRule type="expression" dxfId="185" priority="179">
      <formula>H64="Wärme/Kälte"</formula>
    </cfRule>
  </conditionalFormatting>
  <conditionalFormatting sqref="K67">
    <cfRule type="expression" dxfId="184" priority="178">
      <formula>H64="Wärme/Kälte"</formula>
    </cfRule>
  </conditionalFormatting>
  <conditionalFormatting sqref="I66">
    <cfRule type="expression" dxfId="183" priority="166">
      <formula>H63=""</formula>
    </cfRule>
    <cfRule type="expression" dxfId="182" priority="177">
      <formula>H63="Wärme/Kälte"</formula>
    </cfRule>
  </conditionalFormatting>
  <conditionalFormatting sqref="J66">
    <cfRule type="expression" dxfId="181" priority="176">
      <formula>H63="Wärme/Kälte"</formula>
    </cfRule>
  </conditionalFormatting>
  <conditionalFormatting sqref="K66">
    <cfRule type="expression" dxfId="180" priority="175">
      <formula>H63="Wärme/Kälte"</formula>
    </cfRule>
  </conditionalFormatting>
  <conditionalFormatting sqref="I66">
    <cfRule type="expression" dxfId="179" priority="169">
      <formula>H63="Strom"</formula>
    </cfRule>
    <cfRule type="expression" dxfId="178" priority="174">
      <formula>H63="Erdgas"</formula>
    </cfRule>
  </conditionalFormatting>
  <conditionalFormatting sqref="J66">
    <cfRule type="expression" dxfId="177" priority="168">
      <formula>H63=""</formula>
    </cfRule>
    <cfRule type="expression" dxfId="176" priority="171">
      <formula>H63="Strom"</formula>
    </cfRule>
    <cfRule type="expression" dxfId="175" priority="173">
      <formula>H63="Erdgas"</formula>
    </cfRule>
  </conditionalFormatting>
  <conditionalFormatting sqref="K66">
    <cfRule type="expression" dxfId="174" priority="167">
      <formula>H63=""</formula>
    </cfRule>
    <cfRule type="expression" dxfId="173" priority="170">
      <formula>H63="Strom"</formula>
    </cfRule>
    <cfRule type="expression" dxfId="172" priority="172">
      <formula>H63="Erdgas"</formula>
    </cfRule>
  </conditionalFormatting>
  <conditionalFormatting sqref="I75">
    <cfRule type="expression" dxfId="171" priority="165">
      <formula>H72="Wärme/Kälte"</formula>
    </cfRule>
  </conditionalFormatting>
  <conditionalFormatting sqref="J75">
    <cfRule type="expression" dxfId="170" priority="164">
      <formula>H72="Wärme/Kälte"</formula>
    </cfRule>
  </conditionalFormatting>
  <conditionalFormatting sqref="K75">
    <cfRule type="expression" dxfId="169" priority="163">
      <formula>H72="Wärme/Kälte"</formula>
    </cfRule>
  </conditionalFormatting>
  <conditionalFormatting sqref="I74">
    <cfRule type="expression" dxfId="168" priority="151">
      <formula>H71=""</formula>
    </cfRule>
    <cfRule type="expression" dxfId="167" priority="162">
      <formula>H71="Wärme/Kälte"</formula>
    </cfRule>
  </conditionalFormatting>
  <conditionalFormatting sqref="J74">
    <cfRule type="expression" dxfId="166" priority="161">
      <formula>H71="Wärme/Kälte"</formula>
    </cfRule>
  </conditionalFormatting>
  <conditionalFormatting sqref="K74">
    <cfRule type="expression" dxfId="165" priority="160">
      <formula>H71="Wärme/Kälte"</formula>
    </cfRule>
  </conditionalFormatting>
  <conditionalFormatting sqref="I74">
    <cfRule type="expression" dxfId="164" priority="154">
      <formula>H71="Strom"</formula>
    </cfRule>
    <cfRule type="expression" dxfId="163" priority="159">
      <formula>H71="Erdgas"</formula>
    </cfRule>
  </conditionalFormatting>
  <conditionalFormatting sqref="J74">
    <cfRule type="expression" dxfId="162" priority="153">
      <formula>H71=""</formula>
    </cfRule>
    <cfRule type="expression" dxfId="161" priority="156">
      <formula>H71="Strom"</formula>
    </cfRule>
    <cfRule type="expression" dxfId="160" priority="158">
      <formula>H71="Erdgas"</formula>
    </cfRule>
  </conditionalFormatting>
  <conditionalFormatting sqref="K74">
    <cfRule type="expression" dxfId="159" priority="152">
      <formula>H71=""</formula>
    </cfRule>
    <cfRule type="expression" dxfId="158" priority="155">
      <formula>H71="Strom"</formula>
    </cfRule>
    <cfRule type="expression" dxfId="157" priority="157">
      <formula>H71="Erdgas"</formula>
    </cfRule>
  </conditionalFormatting>
  <conditionalFormatting sqref="I83">
    <cfRule type="expression" dxfId="156" priority="150">
      <formula>H80="Wärme/Kälte"</formula>
    </cfRule>
  </conditionalFormatting>
  <conditionalFormatting sqref="J83">
    <cfRule type="expression" dxfId="155" priority="149">
      <formula>H80="Wärme/Kälte"</formula>
    </cfRule>
  </conditionalFormatting>
  <conditionalFormatting sqref="K83">
    <cfRule type="expression" dxfId="154" priority="148">
      <formula>H80="Wärme/Kälte"</formula>
    </cfRule>
  </conditionalFormatting>
  <conditionalFormatting sqref="I82">
    <cfRule type="expression" dxfId="153" priority="136">
      <formula>H79=""</formula>
    </cfRule>
    <cfRule type="expression" dxfId="152" priority="147">
      <formula>H79="Wärme/Kälte"</formula>
    </cfRule>
  </conditionalFormatting>
  <conditionalFormatting sqref="J82">
    <cfRule type="expression" dxfId="151" priority="146">
      <formula>H79="Wärme/Kälte"</formula>
    </cfRule>
  </conditionalFormatting>
  <conditionalFormatting sqref="K82">
    <cfRule type="expression" dxfId="150" priority="145">
      <formula>H79="Wärme/Kälte"</formula>
    </cfRule>
  </conditionalFormatting>
  <conditionalFormatting sqref="I82">
    <cfRule type="expression" dxfId="149" priority="139">
      <formula>H79="Strom"</formula>
    </cfRule>
    <cfRule type="expression" dxfId="148" priority="144">
      <formula>H79="Erdgas"</formula>
    </cfRule>
  </conditionalFormatting>
  <conditionalFormatting sqref="J82">
    <cfRule type="expression" dxfId="147" priority="138">
      <formula>H79=""</formula>
    </cfRule>
    <cfRule type="expression" dxfId="146" priority="141">
      <formula>H79="Strom"</formula>
    </cfRule>
    <cfRule type="expression" dxfId="145" priority="143">
      <formula>H79="Erdgas"</formula>
    </cfRule>
  </conditionalFormatting>
  <conditionalFormatting sqref="K82">
    <cfRule type="expression" dxfId="144" priority="137">
      <formula>H79=""</formula>
    </cfRule>
    <cfRule type="expression" dxfId="143" priority="140">
      <formula>H79="Strom"</formula>
    </cfRule>
    <cfRule type="expression" dxfId="142" priority="142">
      <formula>H79="Erdgas"</formula>
    </cfRule>
  </conditionalFormatting>
  <conditionalFormatting sqref="I91">
    <cfRule type="expression" dxfId="141" priority="135">
      <formula>H88="Wärme/Kälte"</formula>
    </cfRule>
  </conditionalFormatting>
  <conditionalFormatting sqref="J91">
    <cfRule type="expression" dxfId="140" priority="134">
      <formula>H88="Wärme/Kälte"</formula>
    </cfRule>
  </conditionalFormatting>
  <conditionalFormatting sqref="K91">
    <cfRule type="expression" dxfId="139" priority="133">
      <formula>H88="Wärme/Kälte"</formula>
    </cfRule>
  </conditionalFormatting>
  <conditionalFormatting sqref="I90">
    <cfRule type="expression" dxfId="138" priority="121">
      <formula>H87=""</formula>
    </cfRule>
    <cfRule type="expression" dxfId="137" priority="132">
      <formula>H87="Wärme/Kälte"</formula>
    </cfRule>
  </conditionalFormatting>
  <conditionalFormatting sqref="J90">
    <cfRule type="expression" dxfId="136" priority="131">
      <formula>H87="Wärme/Kälte"</formula>
    </cfRule>
  </conditionalFormatting>
  <conditionalFormatting sqref="K90">
    <cfRule type="expression" dxfId="135" priority="130">
      <formula>H87="Wärme/Kälte"</formula>
    </cfRule>
  </conditionalFormatting>
  <conditionalFormatting sqref="I90">
    <cfRule type="expression" dxfId="134" priority="124">
      <formula>H87="Strom"</formula>
    </cfRule>
    <cfRule type="expression" dxfId="133" priority="129">
      <formula>H87="Erdgas"</formula>
    </cfRule>
  </conditionalFormatting>
  <conditionalFormatting sqref="J90">
    <cfRule type="expression" dxfId="132" priority="123">
      <formula>H87=""</formula>
    </cfRule>
    <cfRule type="expression" dxfId="131" priority="126">
      <formula>H87="Strom"</formula>
    </cfRule>
    <cfRule type="expression" dxfId="130" priority="128">
      <formula>H87="Erdgas"</formula>
    </cfRule>
  </conditionalFormatting>
  <conditionalFormatting sqref="K90">
    <cfRule type="expression" dxfId="129" priority="122">
      <formula>H87=""</formula>
    </cfRule>
    <cfRule type="expression" dxfId="128" priority="125">
      <formula>H87="Strom"</formula>
    </cfRule>
    <cfRule type="expression" dxfId="127" priority="127">
      <formula>H87="Erdgas"</formula>
    </cfRule>
  </conditionalFormatting>
  <conditionalFormatting sqref="I99">
    <cfRule type="expression" dxfId="126" priority="120">
      <formula>H96="Wärme/Kälte"</formula>
    </cfRule>
  </conditionalFormatting>
  <conditionalFormatting sqref="J99">
    <cfRule type="expression" dxfId="125" priority="119">
      <formula>H96="Wärme/Kälte"</formula>
    </cfRule>
  </conditionalFormatting>
  <conditionalFormatting sqref="K99">
    <cfRule type="expression" dxfId="124" priority="118">
      <formula>H96="Wärme/Kälte"</formula>
    </cfRule>
  </conditionalFormatting>
  <conditionalFormatting sqref="I98">
    <cfRule type="expression" dxfId="123" priority="106">
      <formula>H95=""</formula>
    </cfRule>
    <cfRule type="expression" dxfId="122" priority="117">
      <formula>H95="Wärme/Kälte"</formula>
    </cfRule>
  </conditionalFormatting>
  <conditionalFormatting sqref="J98">
    <cfRule type="expression" dxfId="121" priority="116">
      <formula>H95="Wärme/Kälte"</formula>
    </cfRule>
  </conditionalFormatting>
  <conditionalFormatting sqref="K98">
    <cfRule type="expression" dxfId="120" priority="115">
      <formula>H95="Wärme/Kälte"</formula>
    </cfRule>
  </conditionalFormatting>
  <conditionalFormatting sqref="I98">
    <cfRule type="expression" dxfId="119" priority="109">
      <formula>H95="Strom"</formula>
    </cfRule>
    <cfRule type="expression" dxfId="118" priority="114">
      <formula>H95="Erdgas"</formula>
    </cfRule>
  </conditionalFormatting>
  <conditionalFormatting sqref="J98">
    <cfRule type="expression" dxfId="117" priority="108">
      <formula>H95=""</formula>
    </cfRule>
    <cfRule type="expression" dxfId="116" priority="111">
      <formula>H95="Strom"</formula>
    </cfRule>
    <cfRule type="expression" dxfId="115" priority="113">
      <formula>H95="Erdgas"</formula>
    </cfRule>
  </conditionalFormatting>
  <conditionalFormatting sqref="K98">
    <cfRule type="expression" dxfId="114" priority="107">
      <formula>H95=""</formula>
    </cfRule>
    <cfRule type="expression" dxfId="113" priority="110">
      <formula>H95="Strom"</formula>
    </cfRule>
    <cfRule type="expression" dxfId="112" priority="112">
      <formula>H95="Erdgas"</formula>
    </cfRule>
  </conditionalFormatting>
  <conditionalFormatting sqref="I107">
    <cfRule type="expression" dxfId="111" priority="105">
      <formula>H104="Wärme/Kälte"</formula>
    </cfRule>
  </conditionalFormatting>
  <conditionalFormatting sqref="J107">
    <cfRule type="expression" dxfId="110" priority="104">
      <formula>H104="Wärme/Kälte"</formula>
    </cfRule>
  </conditionalFormatting>
  <conditionalFormatting sqref="K107">
    <cfRule type="expression" dxfId="109" priority="103">
      <formula>H104="Wärme/Kälte"</formula>
    </cfRule>
  </conditionalFormatting>
  <conditionalFormatting sqref="I106">
    <cfRule type="expression" dxfId="108" priority="91">
      <formula>H103=""</formula>
    </cfRule>
    <cfRule type="expression" dxfId="107" priority="102">
      <formula>H103="Wärme/Kälte"</formula>
    </cfRule>
  </conditionalFormatting>
  <conditionalFormatting sqref="J106">
    <cfRule type="expression" dxfId="106" priority="101">
      <formula>H103="Wärme/Kälte"</formula>
    </cfRule>
  </conditionalFormatting>
  <conditionalFormatting sqref="K106">
    <cfRule type="expression" dxfId="105" priority="100">
      <formula>H103="Wärme/Kälte"</formula>
    </cfRule>
  </conditionalFormatting>
  <conditionalFormatting sqref="I106">
    <cfRule type="expression" dxfId="104" priority="94">
      <formula>H103="Strom"</formula>
    </cfRule>
    <cfRule type="expression" dxfId="103" priority="99">
      <formula>H103="Erdgas"</formula>
    </cfRule>
  </conditionalFormatting>
  <conditionalFormatting sqref="J106">
    <cfRule type="expression" dxfId="102" priority="93">
      <formula>H103=""</formula>
    </cfRule>
    <cfRule type="expression" dxfId="101" priority="96">
      <formula>H103="Strom"</formula>
    </cfRule>
    <cfRule type="expression" dxfId="100" priority="98">
      <formula>H103="Erdgas"</formula>
    </cfRule>
  </conditionalFormatting>
  <conditionalFormatting sqref="K106">
    <cfRule type="expression" dxfId="99" priority="92">
      <formula>H103=""</formula>
    </cfRule>
    <cfRule type="expression" dxfId="98" priority="95">
      <formula>H103="Strom"</formula>
    </cfRule>
    <cfRule type="expression" dxfId="97" priority="97">
      <formula>H103="Erdgas"</formula>
    </cfRule>
  </conditionalFormatting>
  <conditionalFormatting sqref="I115">
    <cfRule type="expression" dxfId="96" priority="90">
      <formula>H112="Wärme/Kälte"</formula>
    </cfRule>
  </conditionalFormatting>
  <conditionalFormatting sqref="J115">
    <cfRule type="expression" dxfId="95" priority="89">
      <formula>H112="Wärme/Kälte"</formula>
    </cfRule>
  </conditionalFormatting>
  <conditionalFormatting sqref="K115">
    <cfRule type="expression" dxfId="94" priority="88">
      <formula>H112="Wärme/Kälte"</formula>
    </cfRule>
  </conditionalFormatting>
  <conditionalFormatting sqref="I114">
    <cfRule type="expression" dxfId="93" priority="76">
      <formula>H111=""</formula>
    </cfRule>
    <cfRule type="expression" dxfId="92" priority="87">
      <formula>H111="Wärme/Kälte"</formula>
    </cfRule>
  </conditionalFormatting>
  <conditionalFormatting sqref="J114">
    <cfRule type="expression" dxfId="91" priority="86">
      <formula>H111="Wärme/Kälte"</formula>
    </cfRule>
  </conditionalFormatting>
  <conditionalFormatting sqref="K114">
    <cfRule type="expression" dxfId="90" priority="85">
      <formula>H111="Wärme/Kälte"</formula>
    </cfRule>
  </conditionalFormatting>
  <conditionalFormatting sqref="I114">
    <cfRule type="expression" dxfId="89" priority="79">
      <formula>H111="Strom"</formula>
    </cfRule>
    <cfRule type="expression" dxfId="88" priority="84">
      <formula>H111="Erdgas"</formula>
    </cfRule>
  </conditionalFormatting>
  <conditionalFormatting sqref="J114">
    <cfRule type="expression" dxfId="87" priority="78">
      <formula>H111=""</formula>
    </cfRule>
    <cfRule type="expression" dxfId="86" priority="81">
      <formula>H111="Strom"</formula>
    </cfRule>
    <cfRule type="expression" dxfId="85" priority="83">
      <formula>H111="Erdgas"</formula>
    </cfRule>
  </conditionalFormatting>
  <conditionalFormatting sqref="K114">
    <cfRule type="expression" dxfId="84" priority="77">
      <formula>H111=""</formula>
    </cfRule>
    <cfRule type="expression" dxfId="83" priority="80">
      <formula>H111="Strom"</formula>
    </cfRule>
    <cfRule type="expression" dxfId="82" priority="82">
      <formula>H111="Erdgas"</formula>
    </cfRule>
  </conditionalFormatting>
  <conditionalFormatting sqref="I123">
    <cfRule type="expression" dxfId="81" priority="75">
      <formula>H120="Wärme/Kälte"</formula>
    </cfRule>
  </conditionalFormatting>
  <conditionalFormatting sqref="J123">
    <cfRule type="expression" dxfId="80" priority="74">
      <formula>H120="Wärme/Kälte"</formula>
    </cfRule>
  </conditionalFormatting>
  <conditionalFormatting sqref="K123">
    <cfRule type="expression" dxfId="79" priority="73">
      <formula>H120="Wärme/Kälte"</formula>
    </cfRule>
  </conditionalFormatting>
  <conditionalFormatting sqref="I122">
    <cfRule type="expression" dxfId="78" priority="61">
      <formula>H119=""</formula>
    </cfRule>
    <cfRule type="expression" dxfId="77" priority="72">
      <formula>H119="Wärme/Kälte"</formula>
    </cfRule>
  </conditionalFormatting>
  <conditionalFormatting sqref="J122">
    <cfRule type="expression" dxfId="76" priority="71">
      <formula>H119="Wärme/Kälte"</formula>
    </cfRule>
  </conditionalFormatting>
  <conditionalFormatting sqref="K122">
    <cfRule type="expression" dxfId="75" priority="70">
      <formula>H119="Wärme/Kälte"</formula>
    </cfRule>
  </conditionalFormatting>
  <conditionalFormatting sqref="I122">
    <cfRule type="expression" dxfId="74" priority="64">
      <formula>H119="Strom"</formula>
    </cfRule>
    <cfRule type="expression" dxfId="73" priority="69">
      <formula>H119="Erdgas"</formula>
    </cfRule>
  </conditionalFormatting>
  <conditionalFormatting sqref="J122">
    <cfRule type="expression" dxfId="72" priority="63">
      <formula>H119=""</formula>
    </cfRule>
    <cfRule type="expression" dxfId="71" priority="66">
      <formula>H119="Strom"</formula>
    </cfRule>
    <cfRule type="expression" dxfId="70" priority="68">
      <formula>H119="Erdgas"</formula>
    </cfRule>
  </conditionalFormatting>
  <conditionalFormatting sqref="K122">
    <cfRule type="expression" dxfId="69" priority="62">
      <formula>H119=""</formula>
    </cfRule>
    <cfRule type="expression" dxfId="68" priority="65">
      <formula>H119="Strom"</formula>
    </cfRule>
    <cfRule type="expression" dxfId="67" priority="67">
      <formula>H119="Erdgas"</formula>
    </cfRule>
  </conditionalFormatting>
  <conditionalFormatting sqref="I131">
    <cfRule type="expression" dxfId="66" priority="60">
      <formula>H128="Wärme/Kälte"</formula>
    </cfRule>
  </conditionalFormatting>
  <conditionalFormatting sqref="J131">
    <cfRule type="expression" dxfId="65" priority="59">
      <formula>H128="Wärme/Kälte"</formula>
    </cfRule>
  </conditionalFormatting>
  <conditionalFormatting sqref="K131">
    <cfRule type="expression" dxfId="64" priority="58">
      <formula>H128="Wärme/Kälte"</formula>
    </cfRule>
  </conditionalFormatting>
  <conditionalFormatting sqref="I130">
    <cfRule type="expression" dxfId="63" priority="46">
      <formula>H127=""</formula>
    </cfRule>
    <cfRule type="expression" dxfId="62" priority="57">
      <formula>H127="Wärme/Kälte"</formula>
    </cfRule>
  </conditionalFormatting>
  <conditionalFormatting sqref="J130">
    <cfRule type="expression" dxfId="61" priority="56">
      <formula>H127="Wärme/Kälte"</formula>
    </cfRule>
  </conditionalFormatting>
  <conditionalFormatting sqref="K130">
    <cfRule type="expression" dxfId="60" priority="55">
      <formula>H127="Wärme/Kälte"</formula>
    </cfRule>
  </conditionalFormatting>
  <conditionalFormatting sqref="I130">
    <cfRule type="expression" dxfId="59" priority="49">
      <formula>H127="Strom"</formula>
    </cfRule>
    <cfRule type="expression" dxfId="58" priority="54">
      <formula>H127="Erdgas"</formula>
    </cfRule>
  </conditionalFormatting>
  <conditionalFormatting sqref="J130">
    <cfRule type="expression" dxfId="57" priority="48">
      <formula>H127=""</formula>
    </cfRule>
    <cfRule type="expression" dxfId="56" priority="51">
      <formula>H127="Strom"</formula>
    </cfRule>
    <cfRule type="expression" dxfId="55" priority="53">
      <formula>H127="Erdgas"</formula>
    </cfRule>
  </conditionalFormatting>
  <conditionalFormatting sqref="K130">
    <cfRule type="expression" dxfId="54" priority="47">
      <formula>H127=""</formula>
    </cfRule>
    <cfRule type="expression" dxfId="53" priority="50">
      <formula>H127="Strom"</formula>
    </cfRule>
    <cfRule type="expression" dxfId="52" priority="52">
      <formula>H127="Erdgas"</formula>
    </cfRule>
  </conditionalFormatting>
  <conditionalFormatting sqref="I139">
    <cfRule type="expression" dxfId="51" priority="45">
      <formula>H136="Wärme/Kälte"</formula>
    </cfRule>
  </conditionalFormatting>
  <conditionalFormatting sqref="J139">
    <cfRule type="expression" dxfId="50" priority="44">
      <formula>H136="Wärme/Kälte"</formula>
    </cfRule>
  </conditionalFormatting>
  <conditionalFormatting sqref="K139">
    <cfRule type="expression" dxfId="49" priority="43">
      <formula>H136="Wärme/Kälte"</formula>
    </cfRule>
  </conditionalFormatting>
  <conditionalFormatting sqref="I138">
    <cfRule type="expression" dxfId="48" priority="31">
      <formula>H135=""</formula>
    </cfRule>
    <cfRule type="expression" dxfId="47" priority="42">
      <formula>H135="Wärme/Kälte"</formula>
    </cfRule>
  </conditionalFormatting>
  <conditionalFormatting sqref="J138">
    <cfRule type="expression" dxfId="46" priority="41">
      <formula>H135="Wärme/Kälte"</formula>
    </cfRule>
  </conditionalFormatting>
  <conditionalFormatting sqref="K138">
    <cfRule type="expression" dxfId="45" priority="40">
      <formula>H135="Wärme/Kälte"</formula>
    </cfRule>
  </conditionalFormatting>
  <conditionalFormatting sqref="I138">
    <cfRule type="expression" dxfId="44" priority="34">
      <formula>H135="Strom"</formula>
    </cfRule>
    <cfRule type="expression" dxfId="43" priority="39">
      <formula>H135="Erdgas"</formula>
    </cfRule>
  </conditionalFormatting>
  <conditionalFormatting sqref="J138">
    <cfRule type="expression" dxfId="42" priority="33">
      <formula>H135=""</formula>
    </cfRule>
    <cfRule type="expression" dxfId="41" priority="36">
      <formula>H135="Strom"</formula>
    </cfRule>
    <cfRule type="expression" dxfId="40" priority="38">
      <formula>H135="Erdgas"</formula>
    </cfRule>
  </conditionalFormatting>
  <conditionalFormatting sqref="K138">
    <cfRule type="expression" dxfId="39" priority="32">
      <formula>H135=""</formula>
    </cfRule>
    <cfRule type="expression" dxfId="38" priority="35">
      <formula>H135="Strom"</formula>
    </cfRule>
    <cfRule type="expression" dxfId="37" priority="37">
      <formula>H135="Erdgas"</formula>
    </cfRule>
  </conditionalFormatting>
  <conditionalFormatting sqref="I51">
    <cfRule type="expression" dxfId="36" priority="30">
      <formula>H48="Wärme/Kälte"</formula>
    </cfRule>
  </conditionalFormatting>
  <conditionalFormatting sqref="J51">
    <cfRule type="expression" dxfId="35" priority="29">
      <formula>H48="Wärme/Kälte"</formula>
    </cfRule>
  </conditionalFormatting>
  <conditionalFormatting sqref="K51">
    <cfRule type="expression" dxfId="34" priority="28">
      <formula>H48="Wärme/Kälte"</formula>
    </cfRule>
  </conditionalFormatting>
  <conditionalFormatting sqref="I50">
    <cfRule type="expression" dxfId="33" priority="16">
      <formula>H47=""</formula>
    </cfRule>
    <cfRule type="expression" dxfId="32" priority="27">
      <formula>H47="Wärme/Kälte"</formula>
    </cfRule>
  </conditionalFormatting>
  <conditionalFormatting sqref="J50">
    <cfRule type="expression" dxfId="31" priority="26">
      <formula>H47="Wärme/Kälte"</formula>
    </cfRule>
  </conditionalFormatting>
  <conditionalFormatting sqref="K50">
    <cfRule type="expression" dxfId="30" priority="25">
      <formula>H47="Wärme/Kälte"</formula>
    </cfRule>
  </conditionalFormatting>
  <conditionalFormatting sqref="I50">
    <cfRule type="expression" dxfId="29" priority="19">
      <formula>H47="Strom"</formula>
    </cfRule>
    <cfRule type="expression" dxfId="28" priority="24">
      <formula>H47="Erdgas"</formula>
    </cfRule>
  </conditionalFormatting>
  <conditionalFormatting sqref="J50">
    <cfRule type="expression" dxfId="27" priority="18">
      <formula>H47=""</formula>
    </cfRule>
    <cfRule type="expression" dxfId="26" priority="21">
      <formula>H47="Strom"</formula>
    </cfRule>
    <cfRule type="expression" dxfId="25" priority="23">
      <formula>H47="Erdgas"</formula>
    </cfRule>
  </conditionalFormatting>
  <conditionalFormatting sqref="K50">
    <cfRule type="expression" dxfId="24" priority="17">
      <formula>H47=""</formula>
    </cfRule>
    <cfRule type="expression" dxfId="23" priority="20">
      <formula>H47="Strom"</formula>
    </cfRule>
    <cfRule type="expression" dxfId="22" priority="22">
      <formula>H47="Erdgas"</formula>
    </cfRule>
  </conditionalFormatting>
  <conditionalFormatting sqref="I59">
    <cfRule type="expression" dxfId="21" priority="15">
      <formula>H56="Wärme/Kälte"</formula>
    </cfRule>
  </conditionalFormatting>
  <conditionalFormatting sqref="J59">
    <cfRule type="expression" dxfId="20" priority="14">
      <formula>H56="Wärme/Kälte"</formula>
    </cfRule>
  </conditionalFormatting>
  <conditionalFormatting sqref="K59">
    <cfRule type="expression" dxfId="19" priority="13">
      <formula>H56="Wärme/Kälte"</formula>
    </cfRule>
  </conditionalFormatting>
  <conditionalFormatting sqref="I58">
    <cfRule type="expression" dxfId="18" priority="1">
      <formula>H55=""</formula>
    </cfRule>
    <cfRule type="expression" dxfId="17" priority="12">
      <formula>H55="Wärme/Kälte"</formula>
    </cfRule>
  </conditionalFormatting>
  <conditionalFormatting sqref="J58">
    <cfRule type="expression" dxfId="16" priority="11">
      <formula>H55="Wärme/Kälte"</formula>
    </cfRule>
  </conditionalFormatting>
  <conditionalFormatting sqref="K58">
    <cfRule type="expression" dxfId="15" priority="10">
      <formula>H55="Wärme/Kälte"</formula>
    </cfRule>
  </conditionalFormatting>
  <conditionalFormatting sqref="I58">
    <cfRule type="expression" dxfId="14" priority="4">
      <formula>H55="Strom"</formula>
    </cfRule>
    <cfRule type="expression" dxfId="13" priority="9">
      <formula>H55="Erdgas"</formula>
    </cfRule>
  </conditionalFormatting>
  <conditionalFormatting sqref="J58">
    <cfRule type="expression" dxfId="12" priority="3">
      <formula>H55=""</formula>
    </cfRule>
    <cfRule type="expression" dxfId="11" priority="6">
      <formula>H55="Strom"</formula>
    </cfRule>
    <cfRule type="expression" dxfId="10" priority="8">
      <formula>H55="Erdgas"</formula>
    </cfRule>
  </conditionalFormatting>
  <conditionalFormatting sqref="K58">
    <cfRule type="expression" dxfId="9" priority="2">
      <formula>H55=""</formula>
    </cfRule>
    <cfRule type="expression" dxfId="8" priority="5">
      <formula>H55="Strom"</formula>
    </cfRule>
    <cfRule type="expression" dxfId="7" priority="7">
      <formula>H55="Erdgas"</formula>
    </cfRule>
  </conditionalFormatting>
  <dataValidations count="4">
    <dataValidation type="textLength" errorStyle="information" operator="equal" allowBlank="1" showErrorMessage="1" errorTitle="Achtung" error="Bitte geben Sie nur die letzten vier Stellen Ihrer Zählpunktnummer an." sqref="Q8:R9" xr:uid="{00000000-0002-0000-0200-000000000000}">
      <formula1>4</formula1>
    </dataValidation>
    <dataValidation type="list" errorStyle="information" allowBlank="1" showInputMessage="1" errorTitle="Achtung" error="Bitte geben Sie nur die letzten vier Stellen Ihrer Zählpunktnummer an." sqref="H126 H110 H118 H134 H46 H62 H70 H78 H86 H94 H102 H54" xr:uid="{00000000-0002-0000-0200-000001000000}">
      <formula1>Lastprofilzähler</formula1>
    </dataValidation>
    <dataValidation type="whole" errorStyle="information" allowBlank="1" showInputMessage="1" showErrorMessage="1" errorTitle="Achtung" error="Bitte geben Sie nur die letzten vier Stellen Ihrer Zählpunktnummer an." sqref="H125 H109 H117 H133 H45 H61 H69 H77 H85 H93 H101 H53" xr:uid="{00000000-0002-0000-0200-000002000000}">
      <formula1>0</formula1>
      <formula2>9999</formula2>
    </dataValidation>
    <dataValidation type="list" allowBlank="1" showInputMessage="1" showErrorMessage="1" sqref="H127 H111 H119 H135 H47 H63 H71 H79 H87 H95 H103 H55" xr:uid="{00000000-0002-0000-0200-000003000000}">
      <formula1>Energieart</formula1>
    </dataValidation>
  </dataValidations>
  <pageMargins left="0.7" right="0.7" top="0.78740157499999996" bottom="0.78740157499999996" header="0.3" footer="0.3"/>
  <pageSetup paperSize="9" scale="32" orientation="portrait" r:id="rId1"/>
  <rowBreaks count="2" manualBreakCount="2">
    <brk id="75" max="16383" man="1"/>
    <brk id="138"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EA47B-369D-482A-A24E-B0E6CFE6788A}">
  <dimension ref="A1:O135"/>
  <sheetViews>
    <sheetView showGridLines="0" zoomScale="80" zoomScaleNormal="80" workbookViewId="0">
      <selection activeCell="C11" sqref="C11"/>
    </sheetView>
  </sheetViews>
  <sheetFormatPr baseColWidth="10" defaultRowHeight="15" x14ac:dyDescent="0.25"/>
  <cols>
    <col min="1" max="2" width="3.28515625" customWidth="1"/>
    <col min="3" max="3" width="14.42578125" customWidth="1"/>
    <col min="4" max="4" width="17" customWidth="1"/>
    <col min="5" max="5" width="24.42578125" customWidth="1"/>
    <col min="6" max="6" width="19.5703125" customWidth="1"/>
    <col min="7" max="7" width="18.42578125" customWidth="1"/>
    <col min="8" max="8" width="13.28515625" customWidth="1"/>
    <col min="9" max="9" width="16.28515625" customWidth="1"/>
    <col min="10" max="10" width="33.28515625" customWidth="1"/>
  </cols>
  <sheetData>
    <row r="1" spans="1:15" ht="27" x14ac:dyDescent="0.5">
      <c r="A1" s="39" t="s">
        <v>0</v>
      </c>
      <c r="B1" s="37"/>
      <c r="C1" s="37"/>
      <c r="D1" s="37"/>
      <c r="E1" s="37"/>
      <c r="F1" s="37"/>
      <c r="G1" s="37"/>
      <c r="H1" s="37"/>
      <c r="I1" s="37"/>
      <c r="J1" s="37"/>
      <c r="K1" s="37"/>
      <c r="L1" s="37"/>
      <c r="M1" s="37"/>
      <c r="N1" s="37"/>
      <c r="O1" s="37"/>
    </row>
    <row r="2" spans="1:15" ht="31.15" customHeight="1" x14ac:dyDescent="0.3">
      <c r="A2" s="40" t="s">
        <v>74</v>
      </c>
      <c r="B2" s="40"/>
      <c r="C2" s="40"/>
      <c r="D2" s="40"/>
      <c r="E2" s="40"/>
      <c r="F2" s="43"/>
      <c r="G2" s="43"/>
      <c r="H2" s="43"/>
      <c r="I2" s="43"/>
      <c r="J2" s="43"/>
      <c r="K2" s="43"/>
      <c r="L2" s="43"/>
      <c r="M2" s="43"/>
      <c r="N2" s="43"/>
      <c r="O2" s="43"/>
    </row>
    <row r="3" spans="1:15" ht="18.75" x14ac:dyDescent="0.4">
      <c r="A3" s="56" t="s">
        <v>106</v>
      </c>
      <c r="B3" s="140"/>
      <c r="C3" s="140"/>
      <c r="D3" s="140"/>
      <c r="E3" s="140"/>
      <c r="F3" s="140"/>
      <c r="G3" s="140"/>
      <c r="H3" s="140"/>
      <c r="I3" s="140"/>
      <c r="J3" s="140"/>
      <c r="K3" s="140"/>
      <c r="L3" s="140"/>
      <c r="M3" s="140"/>
      <c r="N3" s="140"/>
      <c r="O3" s="140"/>
    </row>
    <row r="4" spans="1:15" ht="18.75" x14ac:dyDescent="0.3">
      <c r="A4" s="141"/>
      <c r="B4" s="140"/>
      <c r="C4" s="140"/>
      <c r="D4" s="140"/>
      <c r="E4" s="140"/>
      <c r="F4" s="140"/>
      <c r="G4" s="140"/>
      <c r="H4" s="140"/>
      <c r="I4" s="140"/>
      <c r="J4" s="140"/>
      <c r="K4" s="140"/>
      <c r="L4" s="140"/>
      <c r="M4" s="140"/>
      <c r="N4" s="140"/>
      <c r="O4" s="140"/>
    </row>
    <row r="5" spans="1:15" ht="18.75" x14ac:dyDescent="0.3">
      <c r="A5" s="141"/>
      <c r="B5" s="140"/>
      <c r="C5" s="140"/>
      <c r="D5" s="140"/>
      <c r="E5" s="140"/>
      <c r="F5" s="140"/>
      <c r="G5" s="140"/>
      <c r="H5" s="140"/>
      <c r="I5" s="140"/>
      <c r="J5" s="140"/>
      <c r="K5" s="140"/>
      <c r="L5" s="140"/>
      <c r="M5" s="140"/>
      <c r="N5" s="140"/>
      <c r="O5" s="140"/>
    </row>
    <row r="6" spans="1:15" ht="18.75" x14ac:dyDescent="0.3">
      <c r="A6" s="141"/>
      <c r="B6" s="140"/>
      <c r="C6" s="140"/>
      <c r="D6" s="140"/>
      <c r="E6" s="140"/>
      <c r="F6" s="140"/>
      <c r="G6" s="140"/>
      <c r="H6" s="140"/>
      <c r="I6" s="140"/>
      <c r="J6" s="140"/>
      <c r="K6" s="140"/>
      <c r="L6" s="140"/>
      <c r="M6" s="140"/>
      <c r="N6" s="140"/>
      <c r="O6" s="140"/>
    </row>
    <row r="7" spans="1:15" ht="18.75" x14ac:dyDescent="0.3">
      <c r="A7" s="141"/>
      <c r="B7" s="140"/>
      <c r="C7" s="140"/>
      <c r="D7" s="140"/>
      <c r="E7" s="140"/>
      <c r="F7" s="140"/>
      <c r="G7" s="140"/>
      <c r="H7" s="140"/>
      <c r="I7" s="140"/>
      <c r="J7" s="140"/>
      <c r="K7" s="140"/>
      <c r="L7" s="140"/>
      <c r="M7" s="140"/>
      <c r="N7" s="140"/>
      <c r="O7" s="140"/>
    </row>
    <row r="8" spans="1:15" x14ac:dyDescent="0.25">
      <c r="A8" s="140"/>
      <c r="B8" s="140"/>
      <c r="C8" s="140"/>
      <c r="D8" s="140"/>
      <c r="E8" s="140"/>
      <c r="F8" s="140"/>
      <c r="G8" s="140"/>
      <c r="H8" s="140"/>
      <c r="I8" s="140"/>
      <c r="J8" s="140"/>
      <c r="K8" s="140"/>
      <c r="L8" s="140"/>
      <c r="M8" s="140"/>
      <c r="N8" s="140"/>
      <c r="O8" s="140"/>
    </row>
    <row r="9" spans="1:15" x14ac:dyDescent="0.25">
      <c r="A9" s="51"/>
      <c r="B9" s="51"/>
      <c r="C9" s="142" t="s">
        <v>75</v>
      </c>
      <c r="D9" s="142" t="s">
        <v>76</v>
      </c>
      <c r="E9" s="142" t="s">
        <v>77</v>
      </c>
      <c r="F9" s="142" t="s">
        <v>78</v>
      </c>
      <c r="G9" s="142" t="s">
        <v>79</v>
      </c>
      <c r="H9" s="142" t="s">
        <v>80</v>
      </c>
      <c r="I9" s="142" t="s">
        <v>81</v>
      </c>
      <c r="J9" s="142" t="s">
        <v>82</v>
      </c>
      <c r="K9" s="51"/>
      <c r="L9" s="51"/>
      <c r="M9" s="51"/>
      <c r="N9" s="51"/>
      <c r="O9" s="51"/>
    </row>
    <row r="10" spans="1:15" x14ac:dyDescent="0.25">
      <c r="A10" s="46"/>
      <c r="B10" s="46"/>
      <c r="C10" s="46"/>
      <c r="D10" s="46"/>
      <c r="E10" s="46"/>
      <c r="F10" s="46"/>
      <c r="G10" s="46"/>
      <c r="H10" s="46"/>
      <c r="I10" s="46"/>
      <c r="J10" s="46"/>
      <c r="K10" s="46"/>
      <c r="L10" s="46"/>
      <c r="M10" s="46"/>
      <c r="N10" s="46"/>
      <c r="O10" s="46"/>
    </row>
    <row r="11" spans="1:15" x14ac:dyDescent="0.25">
      <c r="A11" s="46"/>
      <c r="B11" s="46"/>
      <c r="C11" s="132"/>
      <c r="D11" s="133"/>
      <c r="E11" s="131"/>
      <c r="F11" s="108"/>
      <c r="G11" s="108" t="str">
        <f t="shared" ref="G11:G75" si="0">IF(F11/1.2&gt;0,ROUND(F11/1.2,4),"")</f>
        <v/>
      </c>
      <c r="H11" s="108"/>
      <c r="I11" s="108" t="str">
        <f>IFERROR(ROUND(F11/H11,4),"")</f>
        <v/>
      </c>
      <c r="J11" s="131" t="s">
        <v>14</v>
      </c>
      <c r="K11" s="46"/>
      <c r="L11" s="46"/>
      <c r="M11" s="46"/>
      <c r="N11" s="46"/>
      <c r="O11" s="46"/>
    </row>
    <row r="12" spans="1:15" x14ac:dyDescent="0.25">
      <c r="A12" s="46"/>
      <c r="B12" s="46"/>
      <c r="C12" s="132"/>
      <c r="D12" s="133"/>
      <c r="E12" s="131"/>
      <c r="F12" s="108"/>
      <c r="G12" s="108" t="str">
        <f t="shared" si="0"/>
        <v/>
      </c>
      <c r="H12" s="108"/>
      <c r="I12" s="108" t="str">
        <f t="shared" ref="I12:I75" si="1">IFERROR(ROUND(F12/H12,4),"")</f>
        <v/>
      </c>
      <c r="J12" s="131" t="s">
        <v>14</v>
      </c>
      <c r="K12" s="46"/>
      <c r="L12" s="46"/>
      <c r="M12" s="46"/>
      <c r="N12" s="46"/>
      <c r="O12" s="46"/>
    </row>
    <row r="13" spans="1:15" x14ac:dyDescent="0.25">
      <c r="A13" s="46"/>
      <c r="B13" s="46"/>
      <c r="C13" s="132"/>
      <c r="D13" s="133"/>
      <c r="E13" s="131"/>
      <c r="F13" s="108"/>
      <c r="G13" s="108" t="str">
        <f t="shared" si="0"/>
        <v/>
      </c>
      <c r="H13" s="108"/>
      <c r="I13" s="108" t="str">
        <f t="shared" si="1"/>
        <v/>
      </c>
      <c r="J13" s="131" t="s">
        <v>14</v>
      </c>
      <c r="K13" s="46"/>
      <c r="L13" s="46"/>
      <c r="M13" s="46"/>
      <c r="N13" s="46"/>
      <c r="O13" s="46"/>
    </row>
    <row r="14" spans="1:15" x14ac:dyDescent="0.25">
      <c r="A14" s="46"/>
      <c r="B14" s="46"/>
      <c r="C14" s="132"/>
      <c r="D14" s="133"/>
      <c r="E14" s="131"/>
      <c r="F14" s="108"/>
      <c r="G14" s="108" t="str">
        <f t="shared" si="0"/>
        <v/>
      </c>
      <c r="H14" s="108"/>
      <c r="I14" s="108" t="str">
        <f t="shared" si="1"/>
        <v/>
      </c>
      <c r="J14" s="131" t="s">
        <v>14</v>
      </c>
      <c r="K14" s="46"/>
      <c r="L14" s="46"/>
      <c r="M14" s="46"/>
      <c r="N14" s="46"/>
      <c r="O14" s="46"/>
    </row>
    <row r="15" spans="1:15" x14ac:dyDescent="0.25">
      <c r="A15" s="46"/>
      <c r="B15" s="46"/>
      <c r="C15" s="132"/>
      <c r="D15" s="133"/>
      <c r="E15" s="131"/>
      <c r="F15" s="108"/>
      <c r="G15" s="108" t="str">
        <f t="shared" si="0"/>
        <v/>
      </c>
      <c r="H15" s="108"/>
      <c r="I15" s="108" t="str">
        <f t="shared" si="1"/>
        <v/>
      </c>
      <c r="J15" s="131" t="s">
        <v>14</v>
      </c>
      <c r="K15" s="46"/>
      <c r="L15" s="46"/>
      <c r="M15" s="46"/>
      <c r="N15" s="46"/>
      <c r="O15" s="46"/>
    </row>
    <row r="16" spans="1:15" x14ac:dyDescent="0.25">
      <c r="A16" s="46"/>
      <c r="B16" s="46"/>
      <c r="C16" s="132"/>
      <c r="D16" s="133"/>
      <c r="E16" s="131"/>
      <c r="F16" s="108"/>
      <c r="G16" s="108" t="str">
        <f t="shared" si="0"/>
        <v/>
      </c>
      <c r="H16" s="108"/>
      <c r="I16" s="108" t="str">
        <f t="shared" si="1"/>
        <v/>
      </c>
      <c r="J16" s="131" t="s">
        <v>14</v>
      </c>
      <c r="K16" s="46"/>
      <c r="L16" s="46"/>
      <c r="M16" s="46"/>
      <c r="N16" s="46"/>
      <c r="O16" s="46"/>
    </row>
    <row r="17" spans="1:15" x14ac:dyDescent="0.25">
      <c r="A17" s="46"/>
      <c r="B17" s="46"/>
      <c r="C17" s="132"/>
      <c r="D17" s="133"/>
      <c r="E17" s="131"/>
      <c r="F17" s="108"/>
      <c r="G17" s="108" t="str">
        <f t="shared" si="0"/>
        <v/>
      </c>
      <c r="H17" s="108"/>
      <c r="I17" s="108" t="str">
        <f t="shared" si="1"/>
        <v/>
      </c>
      <c r="J17" s="131" t="s">
        <v>14</v>
      </c>
      <c r="K17" s="46"/>
      <c r="L17" s="46"/>
      <c r="M17" s="46"/>
      <c r="N17" s="46"/>
      <c r="O17" s="46"/>
    </row>
    <row r="18" spans="1:15" x14ac:dyDescent="0.25">
      <c r="A18" s="46"/>
      <c r="B18" s="46"/>
      <c r="C18" s="132"/>
      <c r="D18" s="133"/>
      <c r="E18" s="131"/>
      <c r="F18" s="108"/>
      <c r="G18" s="108" t="str">
        <f t="shared" si="0"/>
        <v/>
      </c>
      <c r="H18" s="108"/>
      <c r="I18" s="108" t="str">
        <f t="shared" si="1"/>
        <v/>
      </c>
      <c r="J18" s="131" t="s">
        <v>14</v>
      </c>
      <c r="K18" s="46"/>
      <c r="L18" s="118"/>
      <c r="M18" s="118"/>
      <c r="N18" s="118"/>
      <c r="O18" s="118"/>
    </row>
    <row r="19" spans="1:15" x14ac:dyDescent="0.25">
      <c r="A19" s="46"/>
      <c r="B19" s="46"/>
      <c r="C19" s="132"/>
      <c r="D19" s="133"/>
      <c r="E19" s="131"/>
      <c r="F19" s="108"/>
      <c r="G19" s="108" t="str">
        <f t="shared" si="0"/>
        <v/>
      </c>
      <c r="H19" s="108"/>
      <c r="I19" s="108" t="str">
        <f t="shared" si="1"/>
        <v/>
      </c>
      <c r="J19" s="131" t="s">
        <v>14</v>
      </c>
      <c r="K19" s="46"/>
      <c r="L19" s="111"/>
      <c r="M19" s="111"/>
      <c r="N19" s="111"/>
      <c r="O19" s="111"/>
    </row>
    <row r="20" spans="1:15" x14ac:dyDescent="0.25">
      <c r="A20" s="46"/>
      <c r="B20" s="46"/>
      <c r="C20" s="132"/>
      <c r="D20" s="133"/>
      <c r="E20" s="131"/>
      <c r="F20" s="108"/>
      <c r="G20" s="108" t="str">
        <f t="shared" si="0"/>
        <v/>
      </c>
      <c r="H20" s="108"/>
      <c r="I20" s="108" t="str">
        <f t="shared" si="1"/>
        <v/>
      </c>
      <c r="J20" s="131" t="s">
        <v>14</v>
      </c>
      <c r="K20" s="46"/>
      <c r="L20" s="111"/>
      <c r="M20" s="111"/>
      <c r="N20" s="111"/>
      <c r="O20" s="111"/>
    </row>
    <row r="21" spans="1:15" x14ac:dyDescent="0.25">
      <c r="A21" s="46"/>
      <c r="B21" s="46"/>
      <c r="C21" s="132"/>
      <c r="D21" s="133"/>
      <c r="E21" s="131"/>
      <c r="F21" s="108"/>
      <c r="G21" s="108" t="str">
        <f t="shared" si="0"/>
        <v/>
      </c>
      <c r="H21" s="108"/>
      <c r="I21" s="108" t="str">
        <f t="shared" si="1"/>
        <v/>
      </c>
      <c r="J21" s="131" t="s">
        <v>14</v>
      </c>
      <c r="K21" s="46"/>
      <c r="L21" s="111"/>
      <c r="M21" s="111"/>
      <c r="N21" s="111"/>
      <c r="O21" s="111"/>
    </row>
    <row r="22" spans="1:15" x14ac:dyDescent="0.25">
      <c r="A22" s="46"/>
      <c r="B22" s="46"/>
      <c r="C22" s="132"/>
      <c r="D22" s="133"/>
      <c r="E22" s="131"/>
      <c r="F22" s="108"/>
      <c r="G22" s="108" t="str">
        <f t="shared" si="0"/>
        <v/>
      </c>
      <c r="H22" s="108"/>
      <c r="I22" s="108" t="str">
        <f t="shared" si="1"/>
        <v/>
      </c>
      <c r="J22" s="131" t="s">
        <v>14</v>
      </c>
      <c r="K22" s="46"/>
      <c r="L22" s="111"/>
      <c r="M22" s="111"/>
      <c r="N22" s="111"/>
      <c r="O22" s="111"/>
    </row>
    <row r="23" spans="1:15" x14ac:dyDescent="0.25">
      <c r="A23" s="46"/>
      <c r="B23" s="46"/>
      <c r="C23" s="132"/>
      <c r="D23" s="133"/>
      <c r="E23" s="131"/>
      <c r="F23" s="108"/>
      <c r="G23" s="108" t="str">
        <f t="shared" si="0"/>
        <v/>
      </c>
      <c r="H23" s="108"/>
      <c r="I23" s="108" t="str">
        <f t="shared" si="1"/>
        <v/>
      </c>
      <c r="J23" s="131" t="s">
        <v>14</v>
      </c>
      <c r="K23" s="46"/>
      <c r="L23" s="111"/>
      <c r="M23" s="109">
        <f>SUMIFS(H:H,E:E,"Diesel",J:J,"Nein")</f>
        <v>0</v>
      </c>
      <c r="N23" s="109">
        <f>SUMIFS(H:H,E:E,"Diesel",J:J,"Ja")</f>
        <v>0</v>
      </c>
      <c r="O23" s="111"/>
    </row>
    <row r="24" spans="1:15" x14ac:dyDescent="0.25">
      <c r="A24" s="46"/>
      <c r="B24" s="46"/>
      <c r="C24" s="132"/>
      <c r="D24" s="133"/>
      <c r="E24" s="131"/>
      <c r="F24" s="108"/>
      <c r="G24" s="108" t="str">
        <f t="shared" si="0"/>
        <v/>
      </c>
      <c r="H24" s="108"/>
      <c r="I24" s="108" t="str">
        <f t="shared" si="1"/>
        <v/>
      </c>
      <c r="J24" s="131" t="s">
        <v>14</v>
      </c>
      <c r="K24" s="46"/>
      <c r="L24" s="111"/>
      <c r="M24" s="109">
        <f>SUMIFS(H:H,E:E,"Benzin",J:J,"Nein")</f>
        <v>0</v>
      </c>
      <c r="N24" s="109">
        <f>SUMIFS(H:H,E:E,"Benzin",J:J,"Ja")</f>
        <v>0</v>
      </c>
      <c r="O24" s="111"/>
    </row>
    <row r="25" spans="1:15" x14ac:dyDescent="0.25">
      <c r="A25" s="46"/>
      <c r="B25" s="46"/>
      <c r="C25" s="132"/>
      <c r="D25" s="133"/>
      <c r="E25" s="131"/>
      <c r="F25" s="108"/>
      <c r="G25" s="108" t="str">
        <f t="shared" si="0"/>
        <v/>
      </c>
      <c r="H25" s="108"/>
      <c r="I25" s="108" t="str">
        <f t="shared" si="1"/>
        <v/>
      </c>
      <c r="J25" s="131" t="s">
        <v>14</v>
      </c>
      <c r="K25" s="46"/>
      <c r="L25" s="111"/>
      <c r="M25" s="109"/>
      <c r="N25" s="109"/>
      <c r="O25" s="111"/>
    </row>
    <row r="26" spans="1:15" x14ac:dyDescent="0.25">
      <c r="A26" s="46"/>
      <c r="B26" s="46"/>
      <c r="C26" s="132"/>
      <c r="D26" s="133"/>
      <c r="E26" s="131"/>
      <c r="F26" s="108"/>
      <c r="G26" s="108" t="str">
        <f t="shared" si="0"/>
        <v/>
      </c>
      <c r="H26" s="108"/>
      <c r="I26" s="108" t="str">
        <f t="shared" si="1"/>
        <v/>
      </c>
      <c r="J26" s="131" t="s">
        <v>14</v>
      </c>
      <c r="K26" s="46"/>
      <c r="L26" s="111"/>
      <c r="M26" s="109">
        <f>SUMIFS(G:G,E:E,"Diesel",J:J,"Nein")</f>
        <v>0</v>
      </c>
      <c r="N26" s="109">
        <f>SUMIFS(G:G,E:E,"Diesel",J:J,"Ja")</f>
        <v>0</v>
      </c>
      <c r="O26" s="111"/>
    </row>
    <row r="27" spans="1:15" x14ac:dyDescent="0.25">
      <c r="A27" s="46"/>
      <c r="B27" s="46"/>
      <c r="C27" s="132"/>
      <c r="D27" s="133"/>
      <c r="E27" s="131"/>
      <c r="F27" s="108"/>
      <c r="G27" s="108" t="str">
        <f t="shared" si="0"/>
        <v/>
      </c>
      <c r="H27" s="108"/>
      <c r="I27" s="108" t="str">
        <f t="shared" si="1"/>
        <v/>
      </c>
      <c r="J27" s="131" t="s">
        <v>14</v>
      </c>
      <c r="K27" s="46"/>
      <c r="L27" s="111"/>
      <c r="M27" s="109">
        <f>SUMIFS(G:G,E:E,"Benzin",J:J,"Nein")</f>
        <v>0</v>
      </c>
      <c r="N27" s="109">
        <f>SUMIFS(G:G,E:E,"Benzin",J:J,"Ja")</f>
        <v>0</v>
      </c>
      <c r="O27" s="111"/>
    </row>
    <row r="28" spans="1:15" x14ac:dyDescent="0.25">
      <c r="A28" s="46"/>
      <c r="B28" s="46"/>
      <c r="C28" s="132"/>
      <c r="D28" s="133"/>
      <c r="E28" s="131"/>
      <c r="F28" s="108"/>
      <c r="G28" s="108" t="str">
        <f t="shared" si="0"/>
        <v/>
      </c>
      <c r="H28" s="108"/>
      <c r="I28" s="108" t="str">
        <f t="shared" si="1"/>
        <v/>
      </c>
      <c r="J28" s="131" t="s">
        <v>14</v>
      </c>
      <c r="K28" s="46"/>
      <c r="L28" s="111"/>
      <c r="M28" s="109"/>
      <c r="N28" s="109"/>
      <c r="O28" s="111"/>
    </row>
    <row r="29" spans="1:15" x14ac:dyDescent="0.25">
      <c r="A29" s="46"/>
      <c r="B29" s="46"/>
      <c r="C29" s="132"/>
      <c r="D29" s="133"/>
      <c r="E29" s="131"/>
      <c r="F29" s="108"/>
      <c r="G29" s="108" t="str">
        <f t="shared" si="0"/>
        <v/>
      </c>
      <c r="H29" s="108"/>
      <c r="I29" s="108" t="str">
        <f t="shared" si="1"/>
        <v/>
      </c>
      <c r="J29" s="131" t="s">
        <v>14</v>
      </c>
      <c r="K29" s="46"/>
      <c r="L29" s="111"/>
      <c r="M29" s="109">
        <f>SUMIFS(F:F,E:E,"Diesel",J:J,"Nein")</f>
        <v>0</v>
      </c>
      <c r="N29" s="109">
        <f>SUMIFS(G:G,E:E,"Diesel",J:J,"Ja")</f>
        <v>0</v>
      </c>
      <c r="O29" s="111"/>
    </row>
    <row r="30" spans="1:15" x14ac:dyDescent="0.25">
      <c r="A30" s="46"/>
      <c r="B30" s="46"/>
      <c r="C30" s="132"/>
      <c r="D30" s="133"/>
      <c r="E30" s="131"/>
      <c r="F30" s="108"/>
      <c r="G30" s="108" t="str">
        <f t="shared" si="0"/>
        <v/>
      </c>
      <c r="H30" s="108"/>
      <c r="I30" s="108" t="str">
        <f t="shared" si="1"/>
        <v/>
      </c>
      <c r="J30" s="131" t="s">
        <v>14</v>
      </c>
      <c r="K30" s="46"/>
      <c r="L30" s="111"/>
      <c r="M30" s="109">
        <f>SUMIFS(F:F,E:E,"Benzin",J:J,"Nein")</f>
        <v>0</v>
      </c>
      <c r="N30" s="109">
        <f>SUMIFS(G:G,E:E,"Benzin",J:J,"Ja")</f>
        <v>0</v>
      </c>
      <c r="O30" s="111"/>
    </row>
    <row r="31" spans="1:15" x14ac:dyDescent="0.25">
      <c r="A31" s="46"/>
      <c r="B31" s="46"/>
      <c r="C31" s="132"/>
      <c r="D31" s="133"/>
      <c r="E31" s="131"/>
      <c r="F31" s="108"/>
      <c r="G31" s="108" t="str">
        <f t="shared" si="0"/>
        <v/>
      </c>
      <c r="H31" s="108"/>
      <c r="I31" s="108" t="str">
        <f t="shared" si="1"/>
        <v/>
      </c>
      <c r="J31" s="131" t="s">
        <v>14</v>
      </c>
      <c r="K31" s="46"/>
      <c r="L31" s="111"/>
      <c r="M31" s="109"/>
      <c r="N31" s="109"/>
      <c r="O31" s="111"/>
    </row>
    <row r="32" spans="1:15" x14ac:dyDescent="0.25">
      <c r="A32" s="46"/>
      <c r="B32" s="46"/>
      <c r="C32" s="132"/>
      <c r="D32" s="133"/>
      <c r="E32" s="131"/>
      <c r="F32" s="108"/>
      <c r="G32" s="108" t="str">
        <f t="shared" si="0"/>
        <v/>
      </c>
      <c r="H32" s="108"/>
      <c r="I32" s="108" t="str">
        <f t="shared" si="1"/>
        <v/>
      </c>
      <c r="J32" s="131" t="s">
        <v>14</v>
      </c>
      <c r="K32" s="46"/>
      <c r="L32" s="111"/>
      <c r="M32" s="111"/>
      <c r="N32" s="111"/>
      <c r="O32" s="111"/>
    </row>
    <row r="33" spans="1:15" x14ac:dyDescent="0.25">
      <c r="A33" s="46"/>
      <c r="B33" s="46"/>
      <c r="C33" s="132"/>
      <c r="D33" s="133"/>
      <c r="E33" s="131"/>
      <c r="F33" s="108"/>
      <c r="G33" s="108" t="str">
        <f t="shared" si="0"/>
        <v/>
      </c>
      <c r="H33" s="108"/>
      <c r="I33" s="108" t="str">
        <f t="shared" si="1"/>
        <v/>
      </c>
      <c r="J33" s="131" t="s">
        <v>14</v>
      </c>
      <c r="K33" s="46"/>
      <c r="L33" s="111"/>
      <c r="M33" s="111"/>
      <c r="N33" s="111"/>
      <c r="O33" s="111"/>
    </row>
    <row r="34" spans="1:15" x14ac:dyDescent="0.25">
      <c r="A34" s="46"/>
      <c r="B34" s="46"/>
      <c r="C34" s="132"/>
      <c r="D34" s="133"/>
      <c r="E34" s="131"/>
      <c r="F34" s="108"/>
      <c r="G34" s="108" t="str">
        <f t="shared" si="0"/>
        <v/>
      </c>
      <c r="H34" s="108"/>
      <c r="I34" s="108" t="str">
        <f t="shared" si="1"/>
        <v/>
      </c>
      <c r="J34" s="131" t="s">
        <v>14</v>
      </c>
      <c r="K34" s="46"/>
      <c r="L34" s="111"/>
      <c r="M34" s="111"/>
      <c r="N34" s="111"/>
      <c r="O34" s="111"/>
    </row>
    <row r="35" spans="1:15" x14ac:dyDescent="0.25">
      <c r="A35" s="46"/>
      <c r="B35" s="46"/>
      <c r="C35" s="132"/>
      <c r="D35" s="133"/>
      <c r="E35" s="131"/>
      <c r="F35" s="108"/>
      <c r="G35" s="108" t="str">
        <f t="shared" si="0"/>
        <v/>
      </c>
      <c r="H35" s="108"/>
      <c r="I35" s="108" t="str">
        <f t="shared" si="1"/>
        <v/>
      </c>
      <c r="J35" s="131" t="s">
        <v>14</v>
      </c>
      <c r="K35" s="46"/>
      <c r="L35" s="111"/>
      <c r="M35" s="111"/>
      <c r="N35" s="111"/>
      <c r="O35" s="111"/>
    </row>
    <row r="36" spans="1:15" x14ac:dyDescent="0.25">
      <c r="A36" s="46"/>
      <c r="B36" s="46"/>
      <c r="C36" s="132"/>
      <c r="D36" s="133"/>
      <c r="E36" s="131"/>
      <c r="F36" s="108"/>
      <c r="G36" s="108" t="str">
        <f t="shared" si="0"/>
        <v/>
      </c>
      <c r="H36" s="108"/>
      <c r="I36" s="108" t="str">
        <f t="shared" si="1"/>
        <v/>
      </c>
      <c r="J36" s="131" t="s">
        <v>14</v>
      </c>
      <c r="K36" s="46"/>
      <c r="L36" s="111"/>
      <c r="M36" s="111"/>
      <c r="N36" s="111"/>
      <c r="O36" s="111"/>
    </row>
    <row r="37" spans="1:15" x14ac:dyDescent="0.25">
      <c r="A37" s="46"/>
      <c r="B37" s="46"/>
      <c r="C37" s="132"/>
      <c r="D37" s="133"/>
      <c r="E37" s="131"/>
      <c r="F37" s="108"/>
      <c r="G37" s="108" t="str">
        <f t="shared" si="0"/>
        <v/>
      </c>
      <c r="H37" s="108"/>
      <c r="I37" s="108" t="str">
        <f t="shared" si="1"/>
        <v/>
      </c>
      <c r="J37" s="131" t="s">
        <v>14</v>
      </c>
      <c r="K37" s="46"/>
      <c r="L37" s="111"/>
      <c r="M37" s="111"/>
      <c r="N37" s="111"/>
      <c r="O37" s="111"/>
    </row>
    <row r="38" spans="1:15" x14ac:dyDescent="0.25">
      <c r="A38" s="129"/>
      <c r="B38" s="129"/>
      <c r="C38" s="132"/>
      <c r="D38" s="133"/>
      <c r="E38" s="131"/>
      <c r="F38" s="108"/>
      <c r="G38" s="108" t="str">
        <f t="shared" si="0"/>
        <v/>
      </c>
      <c r="H38" s="108"/>
      <c r="I38" s="108" t="str">
        <f t="shared" si="1"/>
        <v/>
      </c>
      <c r="J38" s="131" t="s">
        <v>14</v>
      </c>
      <c r="K38" s="129"/>
      <c r="L38" s="130"/>
      <c r="M38" s="130"/>
      <c r="N38" s="130"/>
      <c r="O38" s="130"/>
    </row>
    <row r="39" spans="1:15" x14ac:dyDescent="0.25">
      <c r="A39" s="46"/>
      <c r="B39" s="46"/>
      <c r="C39" s="132"/>
      <c r="D39" s="133"/>
      <c r="E39" s="131"/>
      <c r="F39" s="108"/>
      <c r="G39" s="108" t="str">
        <f t="shared" si="0"/>
        <v/>
      </c>
      <c r="H39" s="108"/>
      <c r="I39" s="108" t="str">
        <f t="shared" si="1"/>
        <v/>
      </c>
      <c r="J39" s="131" t="s">
        <v>14</v>
      </c>
      <c r="K39" s="46"/>
      <c r="L39" s="111"/>
      <c r="M39" s="111"/>
      <c r="N39" s="111"/>
      <c r="O39" s="111"/>
    </row>
    <row r="40" spans="1:15" x14ac:dyDescent="0.25">
      <c r="A40" s="46"/>
      <c r="B40" s="46"/>
      <c r="C40" s="132"/>
      <c r="D40" s="133"/>
      <c r="E40" s="131"/>
      <c r="F40" s="108"/>
      <c r="G40" s="108" t="str">
        <f t="shared" si="0"/>
        <v/>
      </c>
      <c r="H40" s="108"/>
      <c r="I40" s="108" t="str">
        <f t="shared" si="1"/>
        <v/>
      </c>
      <c r="J40" s="131" t="s">
        <v>14</v>
      </c>
      <c r="K40" s="46"/>
      <c r="L40" s="111"/>
      <c r="M40" s="111"/>
      <c r="N40" s="111"/>
      <c r="O40" s="111"/>
    </row>
    <row r="41" spans="1:15" x14ac:dyDescent="0.25">
      <c r="A41" s="129"/>
      <c r="B41" s="129"/>
      <c r="C41" s="132"/>
      <c r="D41" s="133"/>
      <c r="E41" s="131"/>
      <c r="F41" s="108"/>
      <c r="G41" s="108" t="str">
        <f t="shared" si="0"/>
        <v/>
      </c>
      <c r="H41" s="108"/>
      <c r="I41" s="108" t="str">
        <f t="shared" si="1"/>
        <v/>
      </c>
      <c r="J41" s="131" t="s">
        <v>14</v>
      </c>
      <c r="K41" s="129"/>
      <c r="L41" s="130"/>
      <c r="M41" s="130"/>
      <c r="N41" s="130"/>
      <c r="O41" s="130"/>
    </row>
    <row r="42" spans="1:15" x14ac:dyDescent="0.25">
      <c r="A42" s="129"/>
      <c r="B42" s="129"/>
      <c r="C42" s="132"/>
      <c r="D42" s="133"/>
      <c r="E42" s="131"/>
      <c r="F42" s="108"/>
      <c r="G42" s="108" t="str">
        <f t="shared" si="0"/>
        <v/>
      </c>
      <c r="H42" s="108"/>
      <c r="I42" s="108" t="str">
        <f t="shared" si="1"/>
        <v/>
      </c>
      <c r="J42" s="131" t="s">
        <v>14</v>
      </c>
      <c r="K42" s="46"/>
      <c r="L42" s="111"/>
      <c r="M42" s="111"/>
      <c r="N42" s="111"/>
      <c r="O42" s="111"/>
    </row>
    <row r="43" spans="1:15" x14ac:dyDescent="0.25">
      <c r="A43" s="129"/>
      <c r="B43" s="129"/>
      <c r="C43" s="132"/>
      <c r="D43" s="133"/>
      <c r="E43" s="131"/>
      <c r="F43" s="108"/>
      <c r="G43" s="108" t="str">
        <f t="shared" si="0"/>
        <v/>
      </c>
      <c r="H43" s="108"/>
      <c r="I43" s="108" t="str">
        <f t="shared" si="1"/>
        <v/>
      </c>
      <c r="J43" s="131" t="s">
        <v>14</v>
      </c>
      <c r="K43" s="46"/>
      <c r="L43" s="111"/>
      <c r="M43" s="111"/>
      <c r="N43" s="111"/>
      <c r="O43" s="111"/>
    </row>
    <row r="44" spans="1:15" x14ac:dyDescent="0.25">
      <c r="A44" s="129"/>
      <c r="B44" s="129"/>
      <c r="C44" s="132"/>
      <c r="D44" s="133"/>
      <c r="E44" s="131"/>
      <c r="F44" s="108"/>
      <c r="G44" s="108" t="str">
        <f t="shared" si="0"/>
        <v/>
      </c>
      <c r="H44" s="108"/>
      <c r="I44" s="108" t="str">
        <f t="shared" si="1"/>
        <v/>
      </c>
      <c r="J44" s="131" t="s">
        <v>14</v>
      </c>
      <c r="K44" s="129"/>
      <c r="L44" s="130"/>
      <c r="M44" s="130"/>
      <c r="N44" s="130"/>
      <c r="O44" s="130"/>
    </row>
    <row r="45" spans="1:15" x14ac:dyDescent="0.25">
      <c r="A45" s="129"/>
      <c r="B45" s="129"/>
      <c r="C45" s="132"/>
      <c r="D45" s="133"/>
      <c r="E45" s="131"/>
      <c r="F45" s="108"/>
      <c r="G45" s="108" t="str">
        <f t="shared" si="0"/>
        <v/>
      </c>
      <c r="H45" s="108"/>
      <c r="I45" s="108" t="str">
        <f t="shared" si="1"/>
        <v/>
      </c>
      <c r="J45" s="131" t="s">
        <v>14</v>
      </c>
      <c r="K45" s="46"/>
      <c r="L45" s="111"/>
      <c r="M45" s="111"/>
      <c r="N45" s="111"/>
      <c r="O45" s="111"/>
    </row>
    <row r="46" spans="1:15" x14ac:dyDescent="0.25">
      <c r="A46" s="129"/>
      <c r="B46" s="129"/>
      <c r="C46" s="132"/>
      <c r="D46" s="133"/>
      <c r="E46" s="131"/>
      <c r="F46" s="108"/>
      <c r="G46" s="108" t="str">
        <f t="shared" si="0"/>
        <v/>
      </c>
      <c r="H46" s="108"/>
      <c r="I46" s="108" t="str">
        <f t="shared" si="1"/>
        <v/>
      </c>
      <c r="J46" s="131" t="s">
        <v>14</v>
      </c>
      <c r="K46" s="46"/>
      <c r="L46" s="111"/>
      <c r="M46" s="111"/>
      <c r="N46" s="111"/>
      <c r="O46" s="111"/>
    </row>
    <row r="47" spans="1:15" x14ac:dyDescent="0.25">
      <c r="A47" s="129"/>
      <c r="B47" s="129"/>
      <c r="C47" s="132"/>
      <c r="D47" s="133"/>
      <c r="E47" s="131"/>
      <c r="F47" s="108"/>
      <c r="G47" s="108" t="str">
        <f t="shared" si="0"/>
        <v/>
      </c>
      <c r="H47" s="108"/>
      <c r="I47" s="108" t="str">
        <f t="shared" si="1"/>
        <v/>
      </c>
      <c r="J47" s="131" t="s">
        <v>14</v>
      </c>
      <c r="K47" s="129"/>
      <c r="L47" s="130"/>
      <c r="M47" s="130"/>
      <c r="N47" s="130"/>
      <c r="O47" s="130"/>
    </row>
    <row r="48" spans="1:15" x14ac:dyDescent="0.25">
      <c r="A48" s="129"/>
      <c r="B48" s="129"/>
      <c r="C48" s="132"/>
      <c r="D48" s="133"/>
      <c r="E48" s="131"/>
      <c r="F48" s="108"/>
      <c r="G48" s="108" t="str">
        <f t="shared" si="0"/>
        <v/>
      </c>
      <c r="H48" s="108"/>
      <c r="I48" s="108" t="str">
        <f t="shared" si="1"/>
        <v/>
      </c>
      <c r="J48" s="131" t="s">
        <v>14</v>
      </c>
      <c r="K48" s="46"/>
      <c r="L48" s="111"/>
      <c r="M48" s="111"/>
      <c r="N48" s="111"/>
      <c r="O48" s="111"/>
    </row>
    <row r="49" spans="1:15" x14ac:dyDescent="0.25">
      <c r="A49" s="129"/>
      <c r="B49" s="129"/>
      <c r="C49" s="132"/>
      <c r="D49" s="133"/>
      <c r="E49" s="131"/>
      <c r="F49" s="108"/>
      <c r="G49" s="108" t="str">
        <f t="shared" si="0"/>
        <v/>
      </c>
      <c r="H49" s="108"/>
      <c r="I49" s="108" t="str">
        <f t="shared" si="1"/>
        <v/>
      </c>
      <c r="J49" s="131" t="s">
        <v>14</v>
      </c>
      <c r="K49" s="46"/>
      <c r="L49" s="111"/>
      <c r="M49" s="111"/>
      <c r="N49" s="111"/>
      <c r="O49" s="111"/>
    </row>
    <row r="50" spans="1:15" x14ac:dyDescent="0.25">
      <c r="A50" s="129"/>
      <c r="B50" s="129"/>
      <c r="C50" s="132"/>
      <c r="D50" s="133"/>
      <c r="E50" s="131"/>
      <c r="F50" s="108"/>
      <c r="G50" s="108" t="str">
        <f t="shared" si="0"/>
        <v/>
      </c>
      <c r="H50" s="108"/>
      <c r="I50" s="108" t="str">
        <f t="shared" si="1"/>
        <v/>
      </c>
      <c r="J50" s="131" t="s">
        <v>14</v>
      </c>
      <c r="K50" s="129"/>
      <c r="L50" s="130"/>
      <c r="M50" s="130"/>
      <c r="N50" s="130"/>
      <c r="O50" s="130"/>
    </row>
    <row r="51" spans="1:15" x14ac:dyDescent="0.25">
      <c r="A51" s="129"/>
      <c r="B51" s="129"/>
      <c r="C51" s="132"/>
      <c r="D51" s="133"/>
      <c r="E51" s="131"/>
      <c r="F51" s="108"/>
      <c r="G51" s="108" t="str">
        <f t="shared" si="0"/>
        <v/>
      </c>
      <c r="H51" s="108"/>
      <c r="I51" s="108" t="str">
        <f t="shared" si="1"/>
        <v/>
      </c>
      <c r="J51" s="131" t="s">
        <v>14</v>
      </c>
      <c r="K51" s="46"/>
      <c r="L51" s="111"/>
      <c r="M51" s="111"/>
      <c r="N51" s="111"/>
      <c r="O51" s="111"/>
    </row>
    <row r="52" spans="1:15" x14ac:dyDescent="0.25">
      <c r="A52" s="129"/>
      <c r="B52" s="129"/>
      <c r="C52" s="132"/>
      <c r="D52" s="133"/>
      <c r="E52" s="131"/>
      <c r="F52" s="108"/>
      <c r="G52" s="108" t="str">
        <f t="shared" si="0"/>
        <v/>
      </c>
      <c r="H52" s="108"/>
      <c r="I52" s="108" t="str">
        <f t="shared" si="1"/>
        <v/>
      </c>
      <c r="J52" s="131" t="s">
        <v>14</v>
      </c>
      <c r="K52" s="46"/>
      <c r="L52" s="111"/>
      <c r="M52" s="111"/>
      <c r="N52" s="111"/>
      <c r="O52" s="111"/>
    </row>
    <row r="53" spans="1:15" x14ac:dyDescent="0.25">
      <c r="A53" s="129"/>
      <c r="B53" s="129"/>
      <c r="C53" s="132"/>
      <c r="D53" s="133"/>
      <c r="E53" s="131"/>
      <c r="F53" s="108"/>
      <c r="G53" s="108" t="str">
        <f t="shared" si="0"/>
        <v/>
      </c>
      <c r="H53" s="108"/>
      <c r="I53" s="108" t="str">
        <f t="shared" si="1"/>
        <v/>
      </c>
      <c r="J53" s="131" t="s">
        <v>14</v>
      </c>
      <c r="K53" s="129"/>
      <c r="L53" s="130"/>
      <c r="M53" s="130"/>
      <c r="N53" s="130"/>
      <c r="O53" s="130"/>
    </row>
    <row r="54" spans="1:15" x14ac:dyDescent="0.25">
      <c r="A54" s="129"/>
      <c r="B54" s="129"/>
      <c r="C54" s="132"/>
      <c r="D54" s="133"/>
      <c r="E54" s="131"/>
      <c r="F54" s="108"/>
      <c r="G54" s="108" t="str">
        <f t="shared" si="0"/>
        <v/>
      </c>
      <c r="H54" s="108"/>
      <c r="I54" s="108" t="str">
        <f t="shared" si="1"/>
        <v/>
      </c>
      <c r="J54" s="131" t="s">
        <v>14</v>
      </c>
      <c r="K54" s="46"/>
      <c r="L54" s="111"/>
      <c r="M54" s="111"/>
      <c r="N54" s="111"/>
      <c r="O54" s="111"/>
    </row>
    <row r="55" spans="1:15" x14ac:dyDescent="0.25">
      <c r="A55" s="129"/>
      <c r="B55" s="129"/>
      <c r="C55" s="132"/>
      <c r="D55" s="133"/>
      <c r="E55" s="131"/>
      <c r="F55" s="108"/>
      <c r="G55" s="108" t="str">
        <f t="shared" si="0"/>
        <v/>
      </c>
      <c r="H55" s="108"/>
      <c r="I55" s="108" t="str">
        <f t="shared" si="1"/>
        <v/>
      </c>
      <c r="J55" s="131" t="s">
        <v>14</v>
      </c>
      <c r="K55" s="46"/>
      <c r="L55" s="111"/>
      <c r="M55" s="111"/>
      <c r="N55" s="111"/>
      <c r="O55" s="111"/>
    </row>
    <row r="56" spans="1:15" x14ac:dyDescent="0.25">
      <c r="A56" s="129"/>
      <c r="B56" s="129"/>
      <c r="C56" s="132"/>
      <c r="D56" s="133"/>
      <c r="E56" s="131"/>
      <c r="F56" s="108"/>
      <c r="G56" s="108" t="str">
        <f t="shared" si="0"/>
        <v/>
      </c>
      <c r="H56" s="108"/>
      <c r="I56" s="108" t="str">
        <f t="shared" si="1"/>
        <v/>
      </c>
      <c r="J56" s="131" t="s">
        <v>14</v>
      </c>
      <c r="K56" s="129"/>
      <c r="L56" s="130"/>
      <c r="M56" s="130"/>
      <c r="N56" s="130"/>
      <c r="O56" s="130"/>
    </row>
    <row r="57" spans="1:15" x14ac:dyDescent="0.25">
      <c r="A57" s="129"/>
      <c r="B57" s="129"/>
      <c r="C57" s="132"/>
      <c r="D57" s="133"/>
      <c r="E57" s="131"/>
      <c r="F57" s="108"/>
      <c r="G57" s="108" t="str">
        <f t="shared" si="0"/>
        <v/>
      </c>
      <c r="H57" s="108"/>
      <c r="I57" s="108" t="str">
        <f t="shared" si="1"/>
        <v/>
      </c>
      <c r="J57" s="131" t="s">
        <v>14</v>
      </c>
      <c r="K57" s="46"/>
      <c r="L57" s="111"/>
      <c r="M57" s="111"/>
      <c r="N57" s="111"/>
      <c r="O57" s="111"/>
    </row>
    <row r="58" spans="1:15" x14ac:dyDescent="0.25">
      <c r="A58" s="129"/>
      <c r="B58" s="129"/>
      <c r="C58" s="132"/>
      <c r="D58" s="133"/>
      <c r="E58" s="131"/>
      <c r="F58" s="108"/>
      <c r="G58" s="108" t="str">
        <f t="shared" si="0"/>
        <v/>
      </c>
      <c r="H58" s="108"/>
      <c r="I58" s="108" t="str">
        <f t="shared" si="1"/>
        <v/>
      </c>
      <c r="J58" s="131" t="s">
        <v>14</v>
      </c>
      <c r="K58" s="46"/>
      <c r="L58" s="111"/>
      <c r="M58" s="111"/>
      <c r="N58" s="111"/>
      <c r="O58" s="111"/>
    </row>
    <row r="59" spans="1:15" x14ac:dyDescent="0.25">
      <c r="A59" s="129"/>
      <c r="B59" s="129"/>
      <c r="C59" s="132"/>
      <c r="D59" s="133"/>
      <c r="E59" s="131"/>
      <c r="F59" s="108"/>
      <c r="G59" s="108" t="str">
        <f t="shared" si="0"/>
        <v/>
      </c>
      <c r="H59" s="108"/>
      <c r="I59" s="108" t="str">
        <f t="shared" si="1"/>
        <v/>
      </c>
      <c r="J59" s="131" t="s">
        <v>14</v>
      </c>
      <c r="K59" s="129"/>
      <c r="L59" s="130"/>
      <c r="M59" s="130"/>
      <c r="N59" s="130"/>
      <c r="O59" s="130"/>
    </row>
    <row r="60" spans="1:15" x14ac:dyDescent="0.25">
      <c r="A60" s="129"/>
      <c r="B60" s="129"/>
      <c r="C60" s="132"/>
      <c r="D60" s="133"/>
      <c r="E60" s="131"/>
      <c r="F60" s="108"/>
      <c r="G60" s="108" t="str">
        <f t="shared" si="0"/>
        <v/>
      </c>
      <c r="H60" s="108"/>
      <c r="I60" s="108" t="str">
        <f t="shared" si="1"/>
        <v/>
      </c>
      <c r="J60" s="131" t="s">
        <v>14</v>
      </c>
      <c r="K60" s="46"/>
      <c r="L60" s="111"/>
      <c r="M60" s="111"/>
      <c r="N60" s="111"/>
      <c r="O60" s="111"/>
    </row>
    <row r="61" spans="1:15" x14ac:dyDescent="0.25">
      <c r="A61" s="129"/>
      <c r="B61" s="129"/>
      <c r="C61" s="132"/>
      <c r="D61" s="133"/>
      <c r="E61" s="131"/>
      <c r="F61" s="108"/>
      <c r="G61" s="108" t="str">
        <f t="shared" si="0"/>
        <v/>
      </c>
      <c r="H61" s="108"/>
      <c r="I61" s="108" t="str">
        <f t="shared" si="1"/>
        <v/>
      </c>
      <c r="J61" s="131" t="s">
        <v>14</v>
      </c>
      <c r="K61" s="46"/>
      <c r="L61" s="111"/>
      <c r="M61" s="111"/>
      <c r="N61" s="111"/>
      <c r="O61" s="111"/>
    </row>
    <row r="62" spans="1:15" x14ac:dyDescent="0.25">
      <c r="A62" s="129"/>
      <c r="B62" s="129"/>
      <c r="C62" s="132"/>
      <c r="D62" s="133"/>
      <c r="E62" s="131"/>
      <c r="F62" s="108"/>
      <c r="G62" s="108" t="str">
        <f t="shared" si="0"/>
        <v/>
      </c>
      <c r="H62" s="108"/>
      <c r="I62" s="108" t="str">
        <f t="shared" si="1"/>
        <v/>
      </c>
      <c r="J62" s="131" t="s">
        <v>14</v>
      </c>
      <c r="K62" s="129"/>
      <c r="L62" s="130"/>
      <c r="M62" s="130"/>
      <c r="N62" s="130"/>
      <c r="O62" s="130"/>
    </row>
    <row r="63" spans="1:15" x14ac:dyDescent="0.25">
      <c r="A63" s="129"/>
      <c r="B63" s="129"/>
      <c r="C63" s="132"/>
      <c r="D63" s="133"/>
      <c r="E63" s="131"/>
      <c r="F63" s="108"/>
      <c r="G63" s="108" t="str">
        <f t="shared" si="0"/>
        <v/>
      </c>
      <c r="H63" s="108"/>
      <c r="I63" s="108" t="str">
        <f t="shared" si="1"/>
        <v/>
      </c>
      <c r="J63" s="131" t="s">
        <v>14</v>
      </c>
      <c r="K63" s="46"/>
      <c r="L63" s="111"/>
      <c r="M63" s="111"/>
      <c r="N63" s="111"/>
      <c r="O63" s="111"/>
    </row>
    <row r="64" spans="1:15" x14ac:dyDescent="0.25">
      <c r="A64" s="129"/>
      <c r="B64" s="129"/>
      <c r="C64" s="132"/>
      <c r="D64" s="133"/>
      <c r="E64" s="131"/>
      <c r="F64" s="108"/>
      <c r="G64" s="108" t="str">
        <f t="shared" si="0"/>
        <v/>
      </c>
      <c r="H64" s="108"/>
      <c r="I64" s="108" t="str">
        <f t="shared" si="1"/>
        <v/>
      </c>
      <c r="J64" s="131" t="s">
        <v>14</v>
      </c>
      <c r="K64" s="46"/>
      <c r="L64" s="111"/>
      <c r="M64" s="111"/>
      <c r="N64" s="111"/>
      <c r="O64" s="111"/>
    </row>
    <row r="65" spans="1:15" x14ac:dyDescent="0.25">
      <c r="A65" s="129"/>
      <c r="B65" s="129"/>
      <c r="C65" s="132"/>
      <c r="D65" s="133"/>
      <c r="E65" s="131"/>
      <c r="F65" s="108"/>
      <c r="G65" s="108" t="str">
        <f t="shared" si="0"/>
        <v/>
      </c>
      <c r="H65" s="108"/>
      <c r="I65" s="108" t="str">
        <f t="shared" si="1"/>
        <v/>
      </c>
      <c r="J65" s="131" t="s">
        <v>14</v>
      </c>
      <c r="K65" s="129"/>
      <c r="L65" s="130"/>
      <c r="M65" s="130"/>
      <c r="N65" s="130"/>
      <c r="O65" s="130"/>
    </row>
    <row r="66" spans="1:15" x14ac:dyDescent="0.25">
      <c r="A66" s="129"/>
      <c r="B66" s="129"/>
      <c r="C66" s="132"/>
      <c r="D66" s="133"/>
      <c r="E66" s="131"/>
      <c r="F66" s="108"/>
      <c r="G66" s="108" t="str">
        <f t="shared" si="0"/>
        <v/>
      </c>
      <c r="H66" s="108"/>
      <c r="I66" s="108" t="str">
        <f t="shared" si="1"/>
        <v/>
      </c>
      <c r="J66" s="131" t="s">
        <v>14</v>
      </c>
      <c r="K66" s="46"/>
      <c r="L66" s="111"/>
      <c r="M66" s="111"/>
      <c r="N66" s="111"/>
      <c r="O66" s="111"/>
    </row>
    <row r="67" spans="1:15" x14ac:dyDescent="0.25">
      <c r="A67" s="129"/>
      <c r="B67" s="129"/>
      <c r="C67" s="132"/>
      <c r="D67" s="133"/>
      <c r="E67" s="131"/>
      <c r="F67" s="108"/>
      <c r="G67" s="108" t="str">
        <f t="shared" si="0"/>
        <v/>
      </c>
      <c r="H67" s="108"/>
      <c r="I67" s="108" t="str">
        <f t="shared" si="1"/>
        <v/>
      </c>
      <c r="J67" s="131" t="s">
        <v>14</v>
      </c>
      <c r="K67" s="46"/>
      <c r="L67" s="111"/>
      <c r="M67" s="111"/>
      <c r="N67" s="111"/>
      <c r="O67" s="111"/>
    </row>
    <row r="68" spans="1:15" x14ac:dyDescent="0.25">
      <c r="A68" s="129"/>
      <c r="B68" s="129"/>
      <c r="C68" s="132"/>
      <c r="D68" s="133"/>
      <c r="E68" s="131"/>
      <c r="F68" s="108"/>
      <c r="G68" s="108" t="str">
        <f t="shared" si="0"/>
        <v/>
      </c>
      <c r="H68" s="108"/>
      <c r="I68" s="108" t="str">
        <f t="shared" si="1"/>
        <v/>
      </c>
      <c r="J68" s="131" t="s">
        <v>14</v>
      </c>
      <c r="K68" s="129"/>
      <c r="L68" s="130"/>
      <c r="M68" s="130"/>
      <c r="N68" s="130"/>
      <c r="O68" s="130"/>
    </row>
    <row r="69" spans="1:15" x14ac:dyDescent="0.25">
      <c r="A69" s="129"/>
      <c r="B69" s="129"/>
      <c r="C69" s="132"/>
      <c r="D69" s="133"/>
      <c r="E69" s="131"/>
      <c r="F69" s="108"/>
      <c r="G69" s="108" t="str">
        <f t="shared" si="0"/>
        <v/>
      </c>
      <c r="H69" s="108"/>
      <c r="I69" s="108" t="str">
        <f t="shared" si="1"/>
        <v/>
      </c>
      <c r="J69" s="131" t="s">
        <v>14</v>
      </c>
      <c r="K69" s="46"/>
      <c r="L69" s="111"/>
      <c r="M69" s="111"/>
      <c r="N69" s="111"/>
      <c r="O69" s="111"/>
    </row>
    <row r="70" spans="1:15" x14ac:dyDescent="0.25">
      <c r="A70" s="129"/>
      <c r="B70" s="129"/>
      <c r="C70" s="132"/>
      <c r="D70" s="133"/>
      <c r="E70" s="131"/>
      <c r="F70" s="108"/>
      <c r="G70" s="108" t="str">
        <f t="shared" si="0"/>
        <v/>
      </c>
      <c r="H70" s="108"/>
      <c r="I70" s="108" t="str">
        <f t="shared" si="1"/>
        <v/>
      </c>
      <c r="J70" s="131" t="s">
        <v>14</v>
      </c>
      <c r="K70" s="46"/>
      <c r="L70" s="111"/>
      <c r="M70" s="111"/>
      <c r="N70" s="111"/>
      <c r="O70" s="111"/>
    </row>
    <row r="71" spans="1:15" x14ac:dyDescent="0.25">
      <c r="A71" s="129"/>
      <c r="B71" s="129"/>
      <c r="C71" s="132"/>
      <c r="D71" s="133"/>
      <c r="E71" s="131"/>
      <c r="F71" s="108"/>
      <c r="G71" s="108" t="str">
        <f t="shared" si="0"/>
        <v/>
      </c>
      <c r="H71" s="108"/>
      <c r="I71" s="108" t="str">
        <f t="shared" si="1"/>
        <v/>
      </c>
      <c r="J71" s="131" t="s">
        <v>14</v>
      </c>
      <c r="K71" s="129"/>
      <c r="L71" s="130"/>
      <c r="M71" s="130"/>
      <c r="N71" s="130"/>
      <c r="O71" s="130"/>
    </row>
    <row r="72" spans="1:15" x14ac:dyDescent="0.25">
      <c r="A72" s="129"/>
      <c r="B72" s="129"/>
      <c r="C72" s="132"/>
      <c r="D72" s="133"/>
      <c r="E72" s="131"/>
      <c r="F72" s="108"/>
      <c r="G72" s="108" t="str">
        <f t="shared" si="0"/>
        <v/>
      </c>
      <c r="H72" s="108"/>
      <c r="I72" s="108" t="str">
        <f t="shared" si="1"/>
        <v/>
      </c>
      <c r="J72" s="131" t="s">
        <v>14</v>
      </c>
      <c r="K72" s="46"/>
      <c r="L72" s="111"/>
      <c r="M72" s="111"/>
      <c r="N72" s="111"/>
      <c r="O72" s="111"/>
    </row>
    <row r="73" spans="1:15" x14ac:dyDescent="0.25">
      <c r="A73" s="129"/>
      <c r="B73" s="129"/>
      <c r="C73" s="132"/>
      <c r="D73" s="133"/>
      <c r="E73" s="131"/>
      <c r="F73" s="108"/>
      <c r="G73" s="108" t="str">
        <f t="shared" si="0"/>
        <v/>
      </c>
      <c r="H73" s="108"/>
      <c r="I73" s="108" t="str">
        <f t="shared" si="1"/>
        <v/>
      </c>
      <c r="J73" s="131" t="s">
        <v>14</v>
      </c>
      <c r="K73" s="46"/>
      <c r="L73" s="111"/>
      <c r="M73" s="111"/>
      <c r="N73" s="111"/>
      <c r="O73" s="111"/>
    </row>
    <row r="74" spans="1:15" x14ac:dyDescent="0.25">
      <c r="A74" s="129"/>
      <c r="B74" s="129"/>
      <c r="C74" s="132"/>
      <c r="D74" s="133"/>
      <c r="E74" s="131"/>
      <c r="F74" s="108"/>
      <c r="G74" s="108" t="str">
        <f t="shared" si="0"/>
        <v/>
      </c>
      <c r="H74" s="108"/>
      <c r="I74" s="108" t="str">
        <f t="shared" si="1"/>
        <v/>
      </c>
      <c r="J74" s="131" t="s">
        <v>14</v>
      </c>
      <c r="K74" s="129"/>
      <c r="L74" s="130"/>
      <c r="M74" s="130"/>
      <c r="N74" s="130"/>
      <c r="O74" s="130"/>
    </row>
    <row r="75" spans="1:15" x14ac:dyDescent="0.25">
      <c r="A75" s="129"/>
      <c r="B75" s="129"/>
      <c r="C75" s="132"/>
      <c r="D75" s="133"/>
      <c r="E75" s="131"/>
      <c r="F75" s="108"/>
      <c r="G75" s="108" t="str">
        <f t="shared" si="0"/>
        <v/>
      </c>
      <c r="H75" s="108"/>
      <c r="I75" s="108" t="str">
        <f t="shared" si="1"/>
        <v/>
      </c>
      <c r="J75" s="131" t="s">
        <v>14</v>
      </c>
      <c r="K75" s="46"/>
      <c r="L75" s="111"/>
      <c r="M75" s="111"/>
      <c r="N75" s="111"/>
      <c r="O75" s="111"/>
    </row>
    <row r="76" spans="1:15" x14ac:dyDescent="0.25">
      <c r="A76" s="129"/>
      <c r="B76" s="129"/>
      <c r="C76" s="132"/>
      <c r="D76" s="133"/>
      <c r="E76" s="131"/>
      <c r="F76" s="108"/>
      <c r="G76" s="108" t="str">
        <f t="shared" ref="G76:G132" si="2">IF(F76/1.2&gt;0,ROUND(F76/1.2,4),"")</f>
        <v/>
      </c>
      <c r="H76" s="108"/>
      <c r="I76" s="108" t="str">
        <f t="shared" ref="I76:I132" si="3">IFERROR(ROUND(F76/H76,4),"")</f>
        <v/>
      </c>
      <c r="J76" s="131" t="s">
        <v>14</v>
      </c>
      <c r="K76" s="46"/>
      <c r="L76" s="111"/>
      <c r="M76" s="111"/>
      <c r="N76" s="111"/>
      <c r="O76" s="111"/>
    </row>
    <row r="77" spans="1:15" x14ac:dyDescent="0.25">
      <c r="A77" s="129"/>
      <c r="B77" s="129"/>
      <c r="C77" s="132"/>
      <c r="D77" s="133"/>
      <c r="E77" s="131"/>
      <c r="F77" s="108"/>
      <c r="G77" s="108" t="str">
        <f t="shared" si="2"/>
        <v/>
      </c>
      <c r="H77" s="108"/>
      <c r="I77" s="108" t="str">
        <f t="shared" si="3"/>
        <v/>
      </c>
      <c r="J77" s="131" t="s">
        <v>14</v>
      </c>
      <c r="K77" s="129"/>
      <c r="L77" s="130"/>
      <c r="M77" s="130"/>
      <c r="N77" s="130"/>
      <c r="O77" s="130"/>
    </row>
    <row r="78" spans="1:15" x14ac:dyDescent="0.25">
      <c r="A78" s="129"/>
      <c r="B78" s="129"/>
      <c r="C78" s="132"/>
      <c r="D78" s="133"/>
      <c r="E78" s="131"/>
      <c r="F78" s="108"/>
      <c r="G78" s="108" t="str">
        <f t="shared" si="2"/>
        <v/>
      </c>
      <c r="H78" s="108"/>
      <c r="I78" s="108" t="str">
        <f t="shared" si="3"/>
        <v/>
      </c>
      <c r="J78" s="131" t="s">
        <v>14</v>
      </c>
      <c r="K78" s="46"/>
      <c r="L78" s="111"/>
      <c r="M78" s="111"/>
      <c r="N78" s="111"/>
      <c r="O78" s="111"/>
    </row>
    <row r="79" spans="1:15" x14ac:dyDescent="0.25">
      <c r="A79" s="129"/>
      <c r="B79" s="129"/>
      <c r="C79" s="132"/>
      <c r="D79" s="133"/>
      <c r="E79" s="131"/>
      <c r="F79" s="108"/>
      <c r="G79" s="108" t="str">
        <f t="shared" si="2"/>
        <v/>
      </c>
      <c r="H79" s="108"/>
      <c r="I79" s="108" t="str">
        <f t="shared" si="3"/>
        <v/>
      </c>
      <c r="J79" s="131" t="s">
        <v>14</v>
      </c>
      <c r="K79" s="46"/>
      <c r="L79" s="111"/>
      <c r="M79" s="111"/>
      <c r="N79" s="111"/>
      <c r="O79" s="111"/>
    </row>
    <row r="80" spans="1:15" x14ac:dyDescent="0.25">
      <c r="A80" s="129"/>
      <c r="B80" s="129"/>
      <c r="C80" s="132"/>
      <c r="D80" s="133"/>
      <c r="E80" s="131"/>
      <c r="F80" s="108"/>
      <c r="G80" s="108" t="str">
        <f t="shared" si="2"/>
        <v/>
      </c>
      <c r="H80" s="108"/>
      <c r="I80" s="108" t="str">
        <f t="shared" si="3"/>
        <v/>
      </c>
      <c r="J80" s="131" t="s">
        <v>14</v>
      </c>
      <c r="K80" s="129"/>
      <c r="L80" s="130"/>
      <c r="M80" s="130"/>
      <c r="N80" s="130"/>
      <c r="O80" s="130"/>
    </row>
    <row r="81" spans="1:15" x14ac:dyDescent="0.25">
      <c r="A81" s="129"/>
      <c r="B81" s="129"/>
      <c r="C81" s="132"/>
      <c r="D81" s="133"/>
      <c r="E81" s="131"/>
      <c r="F81" s="108"/>
      <c r="G81" s="108" t="str">
        <f t="shared" si="2"/>
        <v/>
      </c>
      <c r="H81" s="108"/>
      <c r="I81" s="108" t="str">
        <f t="shared" si="3"/>
        <v/>
      </c>
      <c r="J81" s="131" t="s">
        <v>14</v>
      </c>
      <c r="K81" s="46"/>
      <c r="L81" s="111"/>
      <c r="M81" s="111"/>
      <c r="N81" s="111"/>
      <c r="O81" s="111"/>
    </row>
    <row r="82" spans="1:15" x14ac:dyDescent="0.25">
      <c r="A82" s="129"/>
      <c r="B82" s="129"/>
      <c r="C82" s="132"/>
      <c r="D82" s="133"/>
      <c r="E82" s="131"/>
      <c r="F82" s="108"/>
      <c r="G82" s="108" t="str">
        <f t="shared" si="2"/>
        <v/>
      </c>
      <c r="H82" s="108"/>
      <c r="I82" s="108" t="str">
        <f t="shared" si="3"/>
        <v/>
      </c>
      <c r="J82" s="131" t="s">
        <v>14</v>
      </c>
      <c r="K82" s="46"/>
      <c r="L82" s="111"/>
      <c r="M82" s="111"/>
      <c r="N82" s="111"/>
      <c r="O82" s="111"/>
    </row>
    <row r="83" spans="1:15" x14ac:dyDescent="0.25">
      <c r="A83" s="129"/>
      <c r="B83" s="129"/>
      <c r="C83" s="132"/>
      <c r="D83" s="133"/>
      <c r="E83" s="131"/>
      <c r="F83" s="108"/>
      <c r="G83" s="108" t="str">
        <f t="shared" si="2"/>
        <v/>
      </c>
      <c r="H83" s="108"/>
      <c r="I83" s="108" t="str">
        <f t="shared" si="3"/>
        <v/>
      </c>
      <c r="J83" s="131" t="s">
        <v>14</v>
      </c>
      <c r="K83" s="129"/>
      <c r="L83" s="130"/>
      <c r="M83" s="130"/>
      <c r="N83" s="130"/>
      <c r="O83" s="130"/>
    </row>
    <row r="84" spans="1:15" x14ac:dyDescent="0.25">
      <c r="A84" s="129"/>
      <c r="B84" s="129"/>
      <c r="C84" s="132"/>
      <c r="D84" s="133"/>
      <c r="E84" s="131"/>
      <c r="F84" s="108"/>
      <c r="G84" s="108" t="str">
        <f t="shared" si="2"/>
        <v/>
      </c>
      <c r="H84" s="108"/>
      <c r="I84" s="108" t="str">
        <f t="shared" si="3"/>
        <v/>
      </c>
      <c r="J84" s="131" t="s">
        <v>14</v>
      </c>
      <c r="K84" s="46"/>
      <c r="L84" s="111"/>
      <c r="M84" s="111"/>
      <c r="N84" s="111"/>
      <c r="O84" s="111"/>
    </row>
    <row r="85" spans="1:15" x14ac:dyDescent="0.25">
      <c r="A85" s="129"/>
      <c r="B85" s="129"/>
      <c r="C85" s="132"/>
      <c r="D85" s="133"/>
      <c r="E85" s="131"/>
      <c r="F85" s="108"/>
      <c r="G85" s="108" t="str">
        <f t="shared" si="2"/>
        <v/>
      </c>
      <c r="H85" s="108"/>
      <c r="I85" s="108" t="str">
        <f t="shared" si="3"/>
        <v/>
      </c>
      <c r="J85" s="131" t="s">
        <v>14</v>
      </c>
      <c r="K85" s="46"/>
      <c r="L85" s="111"/>
      <c r="M85" s="111"/>
      <c r="N85" s="111"/>
      <c r="O85" s="111"/>
    </row>
    <row r="86" spans="1:15" x14ac:dyDescent="0.25">
      <c r="A86" s="129"/>
      <c r="B86" s="129"/>
      <c r="C86" s="132"/>
      <c r="D86" s="133"/>
      <c r="E86" s="131"/>
      <c r="F86" s="108"/>
      <c r="G86" s="108" t="str">
        <f t="shared" si="2"/>
        <v/>
      </c>
      <c r="H86" s="108"/>
      <c r="I86" s="108" t="str">
        <f t="shared" si="3"/>
        <v/>
      </c>
      <c r="J86" s="131" t="s">
        <v>14</v>
      </c>
      <c r="K86" s="129"/>
      <c r="L86" s="130"/>
      <c r="M86" s="130"/>
      <c r="N86" s="130"/>
      <c r="O86" s="130"/>
    </row>
    <row r="87" spans="1:15" x14ac:dyDescent="0.25">
      <c r="A87" s="129"/>
      <c r="B87" s="129"/>
      <c r="C87" s="132"/>
      <c r="D87" s="133"/>
      <c r="E87" s="131"/>
      <c r="F87" s="108"/>
      <c r="G87" s="108" t="str">
        <f t="shared" si="2"/>
        <v/>
      </c>
      <c r="H87" s="108"/>
      <c r="I87" s="108" t="str">
        <f t="shared" si="3"/>
        <v/>
      </c>
      <c r="J87" s="131" t="s">
        <v>14</v>
      </c>
      <c r="K87" s="46"/>
      <c r="L87" s="111"/>
      <c r="M87" s="111"/>
      <c r="N87" s="111"/>
      <c r="O87" s="111"/>
    </row>
    <row r="88" spans="1:15" x14ac:dyDescent="0.25">
      <c r="A88" s="129"/>
      <c r="B88" s="129"/>
      <c r="C88" s="132"/>
      <c r="D88" s="133"/>
      <c r="E88" s="131"/>
      <c r="F88" s="108"/>
      <c r="G88" s="108" t="str">
        <f t="shared" si="2"/>
        <v/>
      </c>
      <c r="H88" s="108"/>
      <c r="I88" s="108" t="str">
        <f t="shared" si="3"/>
        <v/>
      </c>
      <c r="J88" s="131" t="s">
        <v>14</v>
      </c>
      <c r="K88" s="46"/>
      <c r="L88" s="111"/>
      <c r="M88" s="111"/>
      <c r="N88" s="111"/>
      <c r="O88" s="111"/>
    </row>
    <row r="89" spans="1:15" x14ac:dyDescent="0.25">
      <c r="A89" s="129"/>
      <c r="B89" s="129"/>
      <c r="C89" s="132"/>
      <c r="D89" s="133"/>
      <c r="E89" s="131"/>
      <c r="F89" s="108"/>
      <c r="G89" s="108" t="str">
        <f t="shared" si="2"/>
        <v/>
      </c>
      <c r="H89" s="108"/>
      <c r="I89" s="108" t="str">
        <f t="shared" si="3"/>
        <v/>
      </c>
      <c r="J89" s="131" t="s">
        <v>14</v>
      </c>
      <c r="K89" s="129"/>
      <c r="L89" s="130"/>
      <c r="M89" s="130"/>
      <c r="N89" s="130"/>
      <c r="O89" s="130"/>
    </row>
    <row r="90" spans="1:15" x14ac:dyDescent="0.25">
      <c r="A90" s="129"/>
      <c r="B90" s="129"/>
      <c r="C90" s="132"/>
      <c r="D90" s="133"/>
      <c r="E90" s="131"/>
      <c r="F90" s="108"/>
      <c r="G90" s="108" t="str">
        <f t="shared" si="2"/>
        <v/>
      </c>
      <c r="H90" s="108"/>
      <c r="I90" s="108" t="str">
        <f t="shared" si="3"/>
        <v/>
      </c>
      <c r="J90" s="131" t="s">
        <v>14</v>
      </c>
      <c r="K90" s="46"/>
      <c r="L90" s="111"/>
      <c r="M90" s="111"/>
      <c r="N90" s="111"/>
      <c r="O90" s="111"/>
    </row>
    <row r="91" spans="1:15" x14ac:dyDescent="0.25">
      <c r="A91" s="129"/>
      <c r="B91" s="129"/>
      <c r="C91" s="132"/>
      <c r="D91" s="133"/>
      <c r="E91" s="131"/>
      <c r="F91" s="108"/>
      <c r="G91" s="108" t="str">
        <f t="shared" si="2"/>
        <v/>
      </c>
      <c r="H91" s="108"/>
      <c r="I91" s="108" t="str">
        <f t="shared" si="3"/>
        <v/>
      </c>
      <c r="J91" s="131" t="s">
        <v>14</v>
      </c>
      <c r="K91" s="46"/>
      <c r="L91" s="111"/>
      <c r="M91" s="111"/>
      <c r="N91" s="111"/>
      <c r="O91" s="111"/>
    </row>
    <row r="92" spans="1:15" x14ac:dyDescent="0.25">
      <c r="A92" s="129"/>
      <c r="B92" s="129"/>
      <c r="C92" s="132"/>
      <c r="D92" s="133"/>
      <c r="E92" s="131"/>
      <c r="F92" s="108"/>
      <c r="G92" s="108" t="str">
        <f t="shared" si="2"/>
        <v/>
      </c>
      <c r="H92" s="108"/>
      <c r="I92" s="108" t="str">
        <f t="shared" si="3"/>
        <v/>
      </c>
      <c r="J92" s="131" t="s">
        <v>14</v>
      </c>
      <c r="K92" s="129"/>
      <c r="L92" s="130"/>
      <c r="M92" s="130"/>
      <c r="N92" s="130"/>
      <c r="O92" s="130"/>
    </row>
    <row r="93" spans="1:15" x14ac:dyDescent="0.25">
      <c r="A93" s="129"/>
      <c r="B93" s="129"/>
      <c r="C93" s="132"/>
      <c r="D93" s="133"/>
      <c r="E93" s="131"/>
      <c r="F93" s="108"/>
      <c r="G93" s="108" t="str">
        <f t="shared" si="2"/>
        <v/>
      </c>
      <c r="H93" s="108"/>
      <c r="I93" s="108" t="str">
        <f t="shared" si="3"/>
        <v/>
      </c>
      <c r="J93" s="131" t="s">
        <v>14</v>
      </c>
      <c r="K93" s="46"/>
      <c r="L93" s="111"/>
      <c r="M93" s="111"/>
      <c r="N93" s="111"/>
      <c r="O93" s="111"/>
    </row>
    <row r="94" spans="1:15" x14ac:dyDescent="0.25">
      <c r="A94" s="129"/>
      <c r="B94" s="129"/>
      <c r="C94" s="132"/>
      <c r="D94" s="133"/>
      <c r="E94" s="131"/>
      <c r="F94" s="108"/>
      <c r="G94" s="108" t="str">
        <f t="shared" si="2"/>
        <v/>
      </c>
      <c r="H94" s="108"/>
      <c r="I94" s="108" t="str">
        <f t="shared" si="3"/>
        <v/>
      </c>
      <c r="J94" s="131" t="s">
        <v>14</v>
      </c>
      <c r="K94" s="46"/>
      <c r="L94" s="111"/>
      <c r="M94" s="111"/>
      <c r="N94" s="111"/>
      <c r="O94" s="111"/>
    </row>
    <row r="95" spans="1:15" x14ac:dyDescent="0.25">
      <c r="A95" s="129"/>
      <c r="B95" s="129"/>
      <c r="C95" s="132"/>
      <c r="D95" s="133"/>
      <c r="E95" s="131"/>
      <c r="F95" s="108"/>
      <c r="G95" s="108" t="str">
        <f t="shared" si="2"/>
        <v/>
      </c>
      <c r="H95" s="108"/>
      <c r="I95" s="108" t="str">
        <f t="shared" si="3"/>
        <v/>
      </c>
      <c r="J95" s="131" t="s">
        <v>14</v>
      </c>
      <c r="K95" s="129"/>
      <c r="L95" s="130"/>
      <c r="M95" s="130"/>
      <c r="N95" s="130"/>
      <c r="O95" s="130"/>
    </row>
    <row r="96" spans="1:15" x14ac:dyDescent="0.25">
      <c r="A96" s="129"/>
      <c r="B96" s="129"/>
      <c r="C96" s="132"/>
      <c r="D96" s="133"/>
      <c r="E96" s="131"/>
      <c r="F96" s="108"/>
      <c r="G96" s="108" t="str">
        <f t="shared" si="2"/>
        <v/>
      </c>
      <c r="H96" s="108"/>
      <c r="I96" s="108" t="str">
        <f t="shared" si="3"/>
        <v/>
      </c>
      <c r="J96" s="131" t="s">
        <v>14</v>
      </c>
      <c r="K96" s="46"/>
      <c r="L96" s="111"/>
      <c r="M96" s="111"/>
      <c r="N96" s="111"/>
      <c r="O96" s="111"/>
    </row>
    <row r="97" spans="1:15" x14ac:dyDescent="0.25">
      <c r="A97" s="129"/>
      <c r="B97" s="129"/>
      <c r="C97" s="132"/>
      <c r="D97" s="133"/>
      <c r="E97" s="131"/>
      <c r="F97" s="108"/>
      <c r="G97" s="108" t="str">
        <f t="shared" si="2"/>
        <v/>
      </c>
      <c r="H97" s="108"/>
      <c r="I97" s="108" t="str">
        <f t="shared" si="3"/>
        <v/>
      </c>
      <c r="J97" s="131" t="s">
        <v>14</v>
      </c>
      <c r="K97" s="46"/>
      <c r="L97" s="111"/>
      <c r="M97" s="111"/>
      <c r="N97" s="111"/>
      <c r="O97" s="111"/>
    </row>
    <row r="98" spans="1:15" x14ac:dyDescent="0.25">
      <c r="A98" s="129"/>
      <c r="B98" s="129"/>
      <c r="C98" s="132"/>
      <c r="D98" s="133"/>
      <c r="E98" s="131"/>
      <c r="F98" s="108"/>
      <c r="G98" s="108" t="str">
        <f t="shared" si="2"/>
        <v/>
      </c>
      <c r="H98" s="108"/>
      <c r="I98" s="108" t="str">
        <f t="shared" si="3"/>
        <v/>
      </c>
      <c r="J98" s="131" t="s">
        <v>14</v>
      </c>
      <c r="K98" s="129"/>
      <c r="L98" s="130"/>
      <c r="M98" s="130"/>
      <c r="N98" s="130"/>
      <c r="O98" s="130"/>
    </row>
    <row r="99" spans="1:15" x14ac:dyDescent="0.25">
      <c r="A99" s="129"/>
      <c r="B99" s="129"/>
      <c r="C99" s="132"/>
      <c r="D99" s="133"/>
      <c r="E99" s="131"/>
      <c r="F99" s="108"/>
      <c r="G99" s="108" t="str">
        <f t="shared" si="2"/>
        <v/>
      </c>
      <c r="H99" s="108"/>
      <c r="I99" s="108" t="str">
        <f t="shared" si="3"/>
        <v/>
      </c>
      <c r="J99" s="131" t="s">
        <v>14</v>
      </c>
      <c r="K99" s="46"/>
      <c r="L99" s="111"/>
      <c r="M99" s="111"/>
      <c r="N99" s="111"/>
      <c r="O99" s="111"/>
    </row>
    <row r="100" spans="1:15" x14ac:dyDescent="0.25">
      <c r="A100" s="129"/>
      <c r="B100" s="129"/>
      <c r="C100" s="132"/>
      <c r="D100" s="133"/>
      <c r="E100" s="131"/>
      <c r="F100" s="108"/>
      <c r="G100" s="108" t="str">
        <f t="shared" si="2"/>
        <v/>
      </c>
      <c r="H100" s="108"/>
      <c r="I100" s="108" t="str">
        <f t="shared" si="3"/>
        <v/>
      </c>
      <c r="J100" s="131" t="s">
        <v>14</v>
      </c>
      <c r="K100" s="46"/>
      <c r="L100" s="111"/>
      <c r="M100" s="111"/>
      <c r="N100" s="111"/>
      <c r="O100" s="111"/>
    </row>
    <row r="101" spans="1:15" x14ac:dyDescent="0.25">
      <c r="A101" s="129"/>
      <c r="B101" s="129"/>
      <c r="C101" s="132"/>
      <c r="D101" s="133"/>
      <c r="E101" s="131"/>
      <c r="F101" s="108"/>
      <c r="G101" s="108" t="str">
        <f t="shared" si="2"/>
        <v/>
      </c>
      <c r="H101" s="108"/>
      <c r="I101" s="108" t="str">
        <f t="shared" si="3"/>
        <v/>
      </c>
      <c r="J101" s="131" t="s">
        <v>14</v>
      </c>
      <c r="K101" s="129"/>
      <c r="L101" s="130"/>
      <c r="M101" s="130"/>
      <c r="N101" s="130"/>
      <c r="O101" s="130"/>
    </row>
    <row r="102" spans="1:15" x14ac:dyDescent="0.25">
      <c r="A102" s="129"/>
      <c r="B102" s="129"/>
      <c r="C102" s="132"/>
      <c r="D102" s="133"/>
      <c r="E102" s="131"/>
      <c r="F102" s="108"/>
      <c r="G102" s="108" t="str">
        <f t="shared" si="2"/>
        <v/>
      </c>
      <c r="H102" s="108"/>
      <c r="I102" s="108" t="str">
        <f t="shared" si="3"/>
        <v/>
      </c>
      <c r="J102" s="131" t="s">
        <v>14</v>
      </c>
      <c r="K102" s="46"/>
      <c r="L102" s="111"/>
      <c r="M102" s="111"/>
      <c r="N102" s="111"/>
      <c r="O102" s="111"/>
    </row>
    <row r="103" spans="1:15" x14ac:dyDescent="0.25">
      <c r="A103" s="129"/>
      <c r="B103" s="129"/>
      <c r="C103" s="132"/>
      <c r="D103" s="133"/>
      <c r="E103" s="131"/>
      <c r="F103" s="108"/>
      <c r="G103" s="108" t="str">
        <f t="shared" si="2"/>
        <v/>
      </c>
      <c r="H103" s="108"/>
      <c r="I103" s="108" t="str">
        <f t="shared" si="3"/>
        <v/>
      </c>
      <c r="J103" s="131" t="s">
        <v>14</v>
      </c>
      <c r="K103" s="46"/>
      <c r="L103" s="111"/>
      <c r="M103" s="111"/>
      <c r="N103" s="111"/>
      <c r="O103" s="111"/>
    </row>
    <row r="104" spans="1:15" x14ac:dyDescent="0.25">
      <c r="A104" s="129"/>
      <c r="B104" s="129"/>
      <c r="C104" s="132"/>
      <c r="D104" s="133"/>
      <c r="E104" s="131"/>
      <c r="F104" s="108"/>
      <c r="G104" s="108" t="str">
        <f t="shared" si="2"/>
        <v/>
      </c>
      <c r="H104" s="108"/>
      <c r="I104" s="108" t="str">
        <f t="shared" si="3"/>
        <v/>
      </c>
      <c r="J104" s="131" t="s">
        <v>14</v>
      </c>
      <c r="K104" s="129"/>
      <c r="L104" s="130"/>
      <c r="M104" s="130"/>
      <c r="N104" s="130"/>
      <c r="O104" s="130"/>
    </row>
    <row r="105" spans="1:15" x14ac:dyDescent="0.25">
      <c r="A105" s="129"/>
      <c r="B105" s="129"/>
      <c r="C105" s="132"/>
      <c r="D105" s="133"/>
      <c r="E105" s="131"/>
      <c r="F105" s="108"/>
      <c r="G105" s="108" t="str">
        <f t="shared" si="2"/>
        <v/>
      </c>
      <c r="H105" s="108"/>
      <c r="I105" s="108" t="str">
        <f t="shared" si="3"/>
        <v/>
      </c>
      <c r="J105" s="131" t="s">
        <v>14</v>
      </c>
      <c r="K105" s="46"/>
      <c r="L105" s="111"/>
      <c r="M105" s="111"/>
      <c r="N105" s="111"/>
      <c r="O105" s="111"/>
    </row>
    <row r="106" spans="1:15" x14ac:dyDescent="0.25">
      <c r="A106" s="129"/>
      <c r="B106" s="129"/>
      <c r="C106" s="132"/>
      <c r="D106" s="133"/>
      <c r="E106" s="131"/>
      <c r="F106" s="108"/>
      <c r="G106" s="108" t="str">
        <f t="shared" si="2"/>
        <v/>
      </c>
      <c r="H106" s="108"/>
      <c r="I106" s="108" t="str">
        <f t="shared" si="3"/>
        <v/>
      </c>
      <c r="J106" s="131" t="s">
        <v>14</v>
      </c>
      <c r="K106" s="46"/>
      <c r="L106" s="111"/>
      <c r="M106" s="111"/>
      <c r="N106" s="111"/>
      <c r="O106" s="111"/>
    </row>
    <row r="107" spans="1:15" x14ac:dyDescent="0.25">
      <c r="A107" s="129"/>
      <c r="B107" s="129"/>
      <c r="C107" s="132"/>
      <c r="D107" s="133"/>
      <c r="E107" s="131"/>
      <c r="F107" s="108"/>
      <c r="G107" s="108" t="str">
        <f t="shared" si="2"/>
        <v/>
      </c>
      <c r="H107" s="108"/>
      <c r="I107" s="108" t="str">
        <f t="shared" si="3"/>
        <v/>
      </c>
      <c r="J107" s="131" t="s">
        <v>14</v>
      </c>
      <c r="K107" s="129"/>
      <c r="L107" s="130"/>
      <c r="M107" s="130"/>
      <c r="N107" s="130"/>
      <c r="O107" s="130"/>
    </row>
    <row r="108" spans="1:15" x14ac:dyDescent="0.25">
      <c r="A108" s="129"/>
      <c r="B108" s="129"/>
      <c r="C108" s="132"/>
      <c r="D108" s="133"/>
      <c r="E108" s="131"/>
      <c r="F108" s="108"/>
      <c r="G108" s="108" t="str">
        <f t="shared" si="2"/>
        <v/>
      </c>
      <c r="H108" s="108"/>
      <c r="I108" s="108" t="str">
        <f t="shared" si="3"/>
        <v/>
      </c>
      <c r="J108" s="131" t="s">
        <v>14</v>
      </c>
      <c r="K108" s="46"/>
      <c r="L108" s="111"/>
      <c r="M108" s="111"/>
      <c r="N108" s="111"/>
      <c r="O108" s="111"/>
    </row>
    <row r="109" spans="1:15" x14ac:dyDescent="0.25">
      <c r="A109" s="129"/>
      <c r="B109" s="129"/>
      <c r="C109" s="132"/>
      <c r="D109" s="133"/>
      <c r="E109" s="131"/>
      <c r="F109" s="108"/>
      <c r="G109" s="108" t="str">
        <f t="shared" si="2"/>
        <v/>
      </c>
      <c r="H109" s="108"/>
      <c r="I109" s="108" t="str">
        <f t="shared" si="3"/>
        <v/>
      </c>
      <c r="J109" s="131" t="s">
        <v>14</v>
      </c>
      <c r="K109" s="46"/>
      <c r="L109" s="111"/>
      <c r="M109" s="111"/>
      <c r="N109" s="111"/>
      <c r="O109" s="111"/>
    </row>
    <row r="110" spans="1:15" x14ac:dyDescent="0.25">
      <c r="A110" s="129"/>
      <c r="B110" s="129"/>
      <c r="C110" s="132"/>
      <c r="D110" s="133"/>
      <c r="E110" s="131"/>
      <c r="F110" s="108"/>
      <c r="G110" s="108" t="str">
        <f t="shared" si="2"/>
        <v/>
      </c>
      <c r="H110" s="108"/>
      <c r="I110" s="108" t="str">
        <f t="shared" si="3"/>
        <v/>
      </c>
      <c r="J110" s="131" t="s">
        <v>14</v>
      </c>
      <c r="K110" s="129"/>
      <c r="L110" s="130"/>
      <c r="M110" s="130"/>
      <c r="N110" s="130"/>
      <c r="O110" s="130"/>
    </row>
    <row r="111" spans="1:15" x14ac:dyDescent="0.25">
      <c r="A111" s="129"/>
      <c r="B111" s="129"/>
      <c r="C111" s="132"/>
      <c r="D111" s="133"/>
      <c r="E111" s="131"/>
      <c r="F111" s="108"/>
      <c r="G111" s="108" t="str">
        <f t="shared" si="2"/>
        <v/>
      </c>
      <c r="H111" s="108"/>
      <c r="I111" s="108" t="str">
        <f t="shared" si="3"/>
        <v/>
      </c>
      <c r="J111" s="131" t="s">
        <v>14</v>
      </c>
      <c r="K111" s="46"/>
      <c r="L111" s="111"/>
      <c r="M111" s="111"/>
      <c r="N111" s="111"/>
      <c r="O111" s="111"/>
    </row>
    <row r="112" spans="1:15" x14ac:dyDescent="0.25">
      <c r="A112" s="129"/>
      <c r="B112" s="129"/>
      <c r="C112" s="132"/>
      <c r="D112" s="133"/>
      <c r="E112" s="131"/>
      <c r="F112" s="108"/>
      <c r="G112" s="108" t="str">
        <f t="shared" si="2"/>
        <v/>
      </c>
      <c r="H112" s="108"/>
      <c r="I112" s="108" t="str">
        <f t="shared" si="3"/>
        <v/>
      </c>
      <c r="J112" s="131" t="s">
        <v>14</v>
      </c>
      <c r="K112" s="46"/>
      <c r="L112" s="111"/>
      <c r="M112" s="111"/>
      <c r="N112" s="111"/>
      <c r="O112" s="111"/>
    </row>
    <row r="113" spans="1:15" x14ac:dyDescent="0.25">
      <c r="A113" s="129"/>
      <c r="B113" s="129"/>
      <c r="C113" s="132"/>
      <c r="D113" s="133"/>
      <c r="E113" s="131"/>
      <c r="F113" s="108"/>
      <c r="G113" s="108" t="str">
        <f t="shared" si="2"/>
        <v/>
      </c>
      <c r="H113" s="108"/>
      <c r="I113" s="108" t="str">
        <f t="shared" si="3"/>
        <v/>
      </c>
      <c r="J113" s="131" t="s">
        <v>14</v>
      </c>
      <c r="K113" s="129"/>
      <c r="L113" s="129"/>
      <c r="M113" s="129"/>
      <c r="N113" s="129"/>
      <c r="O113" s="129"/>
    </row>
    <row r="114" spans="1:15" x14ac:dyDescent="0.25">
      <c r="A114" s="129"/>
      <c r="B114" s="129"/>
      <c r="C114" s="132"/>
      <c r="D114" s="133"/>
      <c r="E114" s="131"/>
      <c r="F114" s="108"/>
      <c r="G114" s="108" t="str">
        <f t="shared" si="2"/>
        <v/>
      </c>
      <c r="H114" s="108"/>
      <c r="I114" s="108" t="str">
        <f t="shared" si="3"/>
        <v/>
      </c>
      <c r="J114" s="131" t="s">
        <v>14</v>
      </c>
      <c r="K114" s="46"/>
      <c r="L114" s="46"/>
      <c r="M114" s="46"/>
      <c r="N114" s="46"/>
      <c r="O114" s="46"/>
    </row>
    <row r="115" spans="1:15" x14ac:dyDescent="0.25">
      <c r="A115" s="129"/>
      <c r="B115" s="129"/>
      <c r="C115" s="132"/>
      <c r="D115" s="133"/>
      <c r="E115" s="131"/>
      <c r="F115" s="108"/>
      <c r="G115" s="108" t="str">
        <f t="shared" si="2"/>
        <v/>
      </c>
      <c r="H115" s="108"/>
      <c r="I115" s="108" t="str">
        <f t="shared" si="3"/>
        <v/>
      </c>
      <c r="J115" s="131" t="s">
        <v>14</v>
      </c>
      <c r="K115" s="46"/>
      <c r="L115" s="46"/>
      <c r="M115" s="46"/>
      <c r="N115" s="46"/>
      <c r="O115" s="46"/>
    </row>
    <row r="116" spans="1:15" x14ac:dyDescent="0.25">
      <c r="A116" s="129"/>
      <c r="B116" s="129"/>
      <c r="C116" s="132"/>
      <c r="D116" s="133"/>
      <c r="E116" s="131"/>
      <c r="F116" s="108"/>
      <c r="G116" s="108" t="str">
        <f t="shared" si="2"/>
        <v/>
      </c>
      <c r="H116" s="108"/>
      <c r="I116" s="108" t="str">
        <f t="shared" si="3"/>
        <v/>
      </c>
      <c r="J116" s="131" t="s">
        <v>14</v>
      </c>
      <c r="K116" s="129"/>
      <c r="L116" s="129"/>
      <c r="M116" s="129"/>
      <c r="N116" s="129"/>
      <c r="O116" s="129"/>
    </row>
    <row r="117" spans="1:15" x14ac:dyDescent="0.25">
      <c r="A117" s="129"/>
      <c r="B117" s="129"/>
      <c r="C117" s="132"/>
      <c r="D117" s="133"/>
      <c r="E117" s="131"/>
      <c r="F117" s="108"/>
      <c r="G117" s="108" t="str">
        <f t="shared" si="2"/>
        <v/>
      </c>
      <c r="H117" s="108"/>
      <c r="I117" s="108" t="str">
        <f t="shared" si="3"/>
        <v/>
      </c>
      <c r="J117" s="131" t="s">
        <v>14</v>
      </c>
      <c r="K117" s="46"/>
      <c r="L117" s="46"/>
      <c r="M117" s="46"/>
      <c r="N117" s="46"/>
      <c r="O117" s="46"/>
    </row>
    <row r="118" spans="1:15" x14ac:dyDescent="0.25">
      <c r="A118" s="129"/>
      <c r="B118" s="129"/>
      <c r="C118" s="132"/>
      <c r="D118" s="133"/>
      <c r="E118" s="131"/>
      <c r="F118" s="108"/>
      <c r="G118" s="108" t="str">
        <f t="shared" si="2"/>
        <v/>
      </c>
      <c r="H118" s="108"/>
      <c r="I118" s="108" t="str">
        <f t="shared" si="3"/>
        <v/>
      </c>
      <c r="J118" s="131" t="s">
        <v>14</v>
      </c>
      <c r="K118" s="46"/>
      <c r="L118" s="46"/>
      <c r="M118" s="46"/>
      <c r="N118" s="46"/>
      <c r="O118" s="46"/>
    </row>
    <row r="119" spans="1:15" x14ac:dyDescent="0.25">
      <c r="A119" s="129"/>
      <c r="B119" s="129"/>
      <c r="C119" s="132"/>
      <c r="D119" s="133"/>
      <c r="E119" s="131"/>
      <c r="F119" s="108"/>
      <c r="G119" s="108" t="str">
        <f t="shared" si="2"/>
        <v/>
      </c>
      <c r="H119" s="108"/>
      <c r="I119" s="108" t="str">
        <f t="shared" si="3"/>
        <v/>
      </c>
      <c r="J119" s="131" t="s">
        <v>14</v>
      </c>
      <c r="K119" s="129"/>
      <c r="L119" s="129"/>
      <c r="M119" s="129"/>
      <c r="N119" s="129"/>
      <c r="O119" s="129"/>
    </row>
    <row r="120" spans="1:15" x14ac:dyDescent="0.25">
      <c r="A120" s="129"/>
      <c r="B120" s="129"/>
      <c r="C120" s="132"/>
      <c r="D120" s="133"/>
      <c r="E120" s="131"/>
      <c r="F120" s="108"/>
      <c r="G120" s="108" t="str">
        <f t="shared" si="2"/>
        <v/>
      </c>
      <c r="H120" s="108"/>
      <c r="I120" s="108" t="str">
        <f t="shared" si="3"/>
        <v/>
      </c>
      <c r="J120" s="131" t="s">
        <v>14</v>
      </c>
      <c r="K120" s="46"/>
      <c r="L120" s="46"/>
      <c r="M120" s="46"/>
      <c r="N120" s="46"/>
      <c r="O120" s="46"/>
    </row>
    <row r="121" spans="1:15" x14ac:dyDescent="0.25">
      <c r="A121" s="129"/>
      <c r="B121" s="129"/>
      <c r="C121" s="132"/>
      <c r="D121" s="133"/>
      <c r="E121" s="131"/>
      <c r="F121" s="108"/>
      <c r="G121" s="108" t="str">
        <f t="shared" si="2"/>
        <v/>
      </c>
      <c r="H121" s="108"/>
      <c r="I121" s="108" t="str">
        <f t="shared" si="3"/>
        <v/>
      </c>
      <c r="J121" s="131" t="s">
        <v>14</v>
      </c>
      <c r="K121" s="46"/>
      <c r="L121" s="46"/>
      <c r="M121" s="46"/>
      <c r="N121" s="46"/>
      <c r="O121" s="46"/>
    </row>
    <row r="122" spans="1:15" x14ac:dyDescent="0.25">
      <c r="A122" s="129"/>
      <c r="B122" s="129"/>
      <c r="C122" s="132"/>
      <c r="D122" s="133"/>
      <c r="E122" s="131"/>
      <c r="F122" s="108"/>
      <c r="G122" s="108" t="str">
        <f t="shared" si="2"/>
        <v/>
      </c>
      <c r="H122" s="108"/>
      <c r="I122" s="108" t="str">
        <f t="shared" si="3"/>
        <v/>
      </c>
      <c r="J122" s="131" t="s">
        <v>14</v>
      </c>
      <c r="K122" s="129"/>
      <c r="L122" s="129"/>
      <c r="M122" s="129"/>
      <c r="N122" s="129"/>
      <c r="O122" s="129"/>
    </row>
    <row r="123" spans="1:15" x14ac:dyDescent="0.25">
      <c r="A123" s="129"/>
      <c r="B123" s="129"/>
      <c r="C123" s="132"/>
      <c r="D123" s="133"/>
      <c r="E123" s="131"/>
      <c r="F123" s="108"/>
      <c r="G123" s="108" t="str">
        <f t="shared" si="2"/>
        <v/>
      </c>
      <c r="H123" s="108"/>
      <c r="I123" s="108" t="str">
        <f t="shared" si="3"/>
        <v/>
      </c>
      <c r="J123" s="131" t="s">
        <v>14</v>
      </c>
      <c r="K123" s="46"/>
      <c r="L123" s="46"/>
      <c r="M123" s="46"/>
      <c r="N123" s="46"/>
      <c r="O123" s="46"/>
    </row>
    <row r="124" spans="1:15" x14ac:dyDescent="0.25">
      <c r="A124" s="129"/>
      <c r="B124" s="129"/>
      <c r="C124" s="132"/>
      <c r="D124" s="133"/>
      <c r="E124" s="131"/>
      <c r="F124" s="108"/>
      <c r="G124" s="108" t="str">
        <f t="shared" si="2"/>
        <v/>
      </c>
      <c r="H124" s="108"/>
      <c r="I124" s="108" t="str">
        <f t="shared" si="3"/>
        <v/>
      </c>
      <c r="J124" s="131" t="s">
        <v>14</v>
      </c>
      <c r="K124" s="46"/>
      <c r="L124" s="46"/>
      <c r="M124" s="46"/>
      <c r="N124" s="46"/>
      <c r="O124" s="46"/>
    </row>
    <row r="125" spans="1:15" x14ac:dyDescent="0.25">
      <c r="A125" s="129"/>
      <c r="B125" s="129"/>
      <c r="C125" s="132"/>
      <c r="D125" s="133"/>
      <c r="E125" s="131"/>
      <c r="F125" s="108"/>
      <c r="G125" s="108" t="str">
        <f t="shared" si="2"/>
        <v/>
      </c>
      <c r="H125" s="108"/>
      <c r="I125" s="108" t="str">
        <f t="shared" si="3"/>
        <v/>
      </c>
      <c r="J125" s="131" t="s">
        <v>14</v>
      </c>
      <c r="K125" s="129"/>
      <c r="L125" s="129"/>
      <c r="M125" s="129"/>
      <c r="N125" s="129"/>
      <c r="O125" s="129"/>
    </row>
    <row r="126" spans="1:15" x14ac:dyDescent="0.25">
      <c r="A126" s="129"/>
      <c r="B126" s="129"/>
      <c r="C126" s="132"/>
      <c r="D126" s="133"/>
      <c r="E126" s="131"/>
      <c r="F126" s="108"/>
      <c r="G126" s="108" t="str">
        <f t="shared" si="2"/>
        <v/>
      </c>
      <c r="H126" s="108"/>
      <c r="I126" s="108" t="str">
        <f t="shared" si="3"/>
        <v/>
      </c>
      <c r="J126" s="131" t="s">
        <v>14</v>
      </c>
      <c r="K126" s="46"/>
      <c r="L126" s="46"/>
      <c r="M126" s="46"/>
      <c r="N126" s="46"/>
      <c r="O126" s="46"/>
    </row>
    <row r="127" spans="1:15" x14ac:dyDescent="0.25">
      <c r="A127" s="129"/>
      <c r="B127" s="129"/>
      <c r="C127" s="132"/>
      <c r="D127" s="133"/>
      <c r="E127" s="131"/>
      <c r="F127" s="108"/>
      <c r="G127" s="108" t="str">
        <f t="shared" si="2"/>
        <v/>
      </c>
      <c r="H127" s="108"/>
      <c r="I127" s="108" t="str">
        <f t="shared" si="3"/>
        <v/>
      </c>
      <c r="J127" s="131" t="s">
        <v>14</v>
      </c>
      <c r="K127" s="46"/>
      <c r="L127" s="46"/>
      <c r="M127" s="46"/>
      <c r="N127" s="46"/>
      <c r="O127" s="46"/>
    </row>
    <row r="128" spans="1:15" x14ac:dyDescent="0.25">
      <c r="A128" s="129"/>
      <c r="B128" s="129"/>
      <c r="C128" s="132"/>
      <c r="D128" s="133"/>
      <c r="E128" s="131"/>
      <c r="F128" s="108"/>
      <c r="G128" s="108" t="str">
        <f t="shared" si="2"/>
        <v/>
      </c>
      <c r="H128" s="108"/>
      <c r="I128" s="108" t="str">
        <f t="shared" si="3"/>
        <v/>
      </c>
      <c r="J128" s="131" t="s">
        <v>14</v>
      </c>
      <c r="K128" s="129"/>
      <c r="L128" s="129"/>
      <c r="M128" s="129"/>
      <c r="N128" s="129"/>
      <c r="O128" s="129"/>
    </row>
    <row r="129" spans="1:15" x14ac:dyDescent="0.25">
      <c r="A129" s="129"/>
      <c r="B129" s="129"/>
      <c r="C129" s="132"/>
      <c r="D129" s="133"/>
      <c r="E129" s="131"/>
      <c r="F129" s="108"/>
      <c r="G129" s="108" t="str">
        <f t="shared" si="2"/>
        <v/>
      </c>
      <c r="H129" s="108"/>
      <c r="I129" s="108" t="str">
        <f t="shared" si="3"/>
        <v/>
      </c>
      <c r="J129" s="131" t="s">
        <v>14</v>
      </c>
      <c r="K129" s="46"/>
      <c r="L129" s="46"/>
      <c r="M129" s="46"/>
      <c r="N129" s="46"/>
      <c r="O129" s="46"/>
    </row>
    <row r="130" spans="1:15" x14ac:dyDescent="0.25">
      <c r="A130" s="129"/>
      <c r="B130" s="129"/>
      <c r="C130" s="132"/>
      <c r="D130" s="133"/>
      <c r="E130" s="131"/>
      <c r="F130" s="108"/>
      <c r="G130" s="108" t="str">
        <f t="shared" si="2"/>
        <v/>
      </c>
      <c r="H130" s="108"/>
      <c r="I130" s="108" t="str">
        <f t="shared" si="3"/>
        <v/>
      </c>
      <c r="J130" s="131" t="s">
        <v>14</v>
      </c>
      <c r="K130" s="46"/>
      <c r="L130" s="46"/>
      <c r="M130" s="46"/>
      <c r="N130" s="46"/>
      <c r="O130" s="46"/>
    </row>
    <row r="131" spans="1:15" x14ac:dyDescent="0.25">
      <c r="A131" s="129"/>
      <c r="B131" s="129"/>
      <c r="C131" s="132"/>
      <c r="D131" s="133"/>
      <c r="E131" s="131"/>
      <c r="F131" s="108"/>
      <c r="G131" s="108" t="str">
        <f t="shared" si="2"/>
        <v/>
      </c>
      <c r="H131" s="108"/>
      <c r="I131" s="108" t="str">
        <f t="shared" si="3"/>
        <v/>
      </c>
      <c r="J131" s="131" t="s">
        <v>14</v>
      </c>
      <c r="K131" s="129"/>
      <c r="L131" s="129"/>
      <c r="M131" s="129"/>
      <c r="N131" s="129"/>
      <c r="O131" s="129"/>
    </row>
    <row r="132" spans="1:15" x14ac:dyDescent="0.25">
      <c r="A132" s="129"/>
      <c r="B132" s="129"/>
      <c r="C132" s="132"/>
      <c r="D132" s="133"/>
      <c r="E132" s="131"/>
      <c r="F132" s="108"/>
      <c r="G132" s="108" t="str">
        <f t="shared" si="2"/>
        <v/>
      </c>
      <c r="H132" s="108"/>
      <c r="I132" s="108" t="str">
        <f t="shared" si="3"/>
        <v/>
      </c>
      <c r="J132" s="131" t="s">
        <v>14</v>
      </c>
      <c r="K132" s="46"/>
      <c r="L132" s="46"/>
      <c r="M132" s="46"/>
      <c r="N132" s="46"/>
      <c r="O132" s="46"/>
    </row>
    <row r="133" spans="1:15" x14ac:dyDescent="0.25">
      <c r="A133" s="129"/>
      <c r="B133" s="129"/>
      <c r="C133" s="129"/>
      <c r="D133" s="129"/>
      <c r="E133" s="129"/>
      <c r="F133" s="129"/>
      <c r="G133" s="129"/>
      <c r="H133" s="129"/>
      <c r="I133" s="129"/>
      <c r="J133" s="129"/>
      <c r="K133" s="129"/>
      <c r="L133" s="129"/>
      <c r="M133" s="129"/>
      <c r="N133" s="129"/>
      <c r="O133" s="129"/>
    </row>
    <row r="134" spans="1:15" x14ac:dyDescent="0.25">
      <c r="A134" s="129"/>
      <c r="B134" s="129"/>
      <c r="C134" s="129"/>
      <c r="D134" s="129"/>
      <c r="E134" s="129"/>
      <c r="F134" s="129"/>
      <c r="G134" s="129"/>
      <c r="H134" s="129"/>
      <c r="I134" s="129"/>
      <c r="J134" s="129"/>
      <c r="K134" s="129"/>
      <c r="L134" s="129"/>
      <c r="M134" s="129"/>
      <c r="N134" s="129"/>
      <c r="O134" s="129"/>
    </row>
    <row r="135" spans="1:15" x14ac:dyDescent="0.25">
      <c r="A135" s="129"/>
      <c r="B135" s="129"/>
      <c r="C135" s="129"/>
      <c r="D135" s="129"/>
      <c r="E135" s="129"/>
      <c r="F135" s="129"/>
      <c r="G135" s="129"/>
      <c r="H135" s="129"/>
      <c r="I135" s="129"/>
      <c r="J135" s="129"/>
      <c r="K135" s="129"/>
      <c r="L135" s="129"/>
      <c r="M135" s="129"/>
      <c r="N135" s="129"/>
      <c r="O135" s="129"/>
    </row>
  </sheetData>
  <sheetProtection algorithmName="SHA-512" hashValue="DA3TYZNXep5Xn9n2+prKZhSLHwM2zGtCqw9ixcyZzqEfgE3vjlJy6ixXa+dW1WUqwKSe9MaG5a49aFEfybksTQ==" saltValue="R/uPjchMEdCpnu+9MiKH4w==" spinCount="100000" sheet="1" objects="1" scenarios="1"/>
  <dataValidations count="1">
    <dataValidation type="list" allowBlank="1" showInputMessage="1" showErrorMessage="1" sqref="J11:J132" xr:uid="{ADEFB636-00C2-486D-9BA8-09C5A22B7AE5}">
      <formula1>Lastprofilzähler</formula1>
    </dataValidation>
  </dataValidations>
  <pageMargins left="0.7" right="0.7" top="0.78740157499999996" bottom="0.78740157499999996"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AF24731E-C48C-46E3-A92C-69CEB6DFF2CE}">
          <x14:formula1>
            <xm:f>Liste!$C$1:$C$2</xm:f>
          </x14:formula1>
          <xm:sqref>E11:E132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00E39B-3447-4CDC-B3CC-D006508170FD}">
  <dimension ref="A1:R39"/>
  <sheetViews>
    <sheetView showGridLines="0" zoomScale="90" zoomScaleNormal="90" workbookViewId="0">
      <selection activeCell="B26" sqref="B26:C26"/>
    </sheetView>
  </sheetViews>
  <sheetFormatPr baseColWidth="10" defaultRowHeight="15" x14ac:dyDescent="0.25"/>
  <cols>
    <col min="1" max="1" width="51.42578125" customWidth="1"/>
    <col min="2" max="2" width="17.28515625" customWidth="1"/>
    <col min="3" max="3" width="18.140625" customWidth="1"/>
  </cols>
  <sheetData>
    <row r="1" spans="1:18" ht="27" x14ac:dyDescent="0.5">
      <c r="A1" s="110" t="s">
        <v>0</v>
      </c>
      <c r="B1" s="43"/>
      <c r="C1" s="43"/>
      <c r="D1" s="134"/>
      <c r="E1" s="43"/>
      <c r="F1" s="43"/>
      <c r="G1" s="43"/>
      <c r="H1" s="43"/>
      <c r="I1" s="43"/>
      <c r="J1" s="43"/>
      <c r="K1" s="43"/>
      <c r="L1" s="43"/>
      <c r="M1" s="43"/>
      <c r="N1" s="43"/>
      <c r="O1" s="43"/>
      <c r="P1" s="43"/>
      <c r="Q1" s="43"/>
      <c r="R1" s="43"/>
    </row>
    <row r="2" spans="1:18" ht="18.75" x14ac:dyDescent="0.3">
      <c r="A2" s="113" t="s">
        <v>83</v>
      </c>
      <c r="B2" s="43"/>
      <c r="C2" s="43"/>
      <c r="D2" s="134"/>
      <c r="E2" s="43"/>
      <c r="F2" s="43"/>
      <c r="G2" s="43"/>
      <c r="H2" s="43"/>
      <c r="I2" s="43"/>
      <c r="J2" s="43"/>
      <c r="K2" s="43"/>
      <c r="L2" s="43"/>
      <c r="M2" s="43"/>
      <c r="N2" s="43"/>
      <c r="O2" s="43"/>
      <c r="P2" s="43"/>
      <c r="Q2" s="43"/>
      <c r="R2" s="43"/>
    </row>
    <row r="3" spans="1:18" x14ac:dyDescent="0.25">
      <c r="A3" s="43"/>
      <c r="B3" s="43"/>
      <c r="C3" s="43"/>
      <c r="D3" s="134"/>
      <c r="E3" s="43"/>
      <c r="F3" s="43"/>
      <c r="G3" s="43"/>
      <c r="H3" s="135"/>
      <c r="I3" s="135"/>
      <c r="J3" s="43"/>
      <c r="K3" s="43"/>
      <c r="L3" s="43"/>
      <c r="M3" s="43"/>
      <c r="N3" s="43"/>
      <c r="O3" s="43"/>
      <c r="P3" s="43"/>
      <c r="Q3" s="43"/>
      <c r="R3" s="43"/>
    </row>
    <row r="4" spans="1:18" x14ac:dyDescent="0.25">
      <c r="A4" s="43"/>
      <c r="B4" s="145" t="s">
        <v>84</v>
      </c>
      <c r="C4" s="145" t="s">
        <v>44</v>
      </c>
      <c r="D4" s="46"/>
      <c r="E4" s="46"/>
      <c r="F4" s="46"/>
      <c r="G4" s="46"/>
      <c r="H4" s="46"/>
      <c r="I4" s="46"/>
      <c r="J4" s="46"/>
      <c r="K4" s="46"/>
      <c r="L4" s="46"/>
      <c r="M4" s="46"/>
      <c r="N4" s="46"/>
      <c r="O4" s="46"/>
      <c r="P4" s="46"/>
      <c r="Q4" s="46"/>
      <c r="R4" s="46"/>
    </row>
    <row r="5" spans="1:18" x14ac:dyDescent="0.25">
      <c r="A5" s="136" t="s">
        <v>85</v>
      </c>
      <c r="B5" s="43"/>
      <c r="C5" s="43"/>
      <c r="D5" s="46"/>
      <c r="E5" s="46"/>
      <c r="F5" s="46"/>
      <c r="G5" s="46"/>
      <c r="H5" s="46"/>
      <c r="I5" s="46"/>
      <c r="J5" s="46"/>
      <c r="K5" s="46"/>
      <c r="L5" s="46"/>
      <c r="M5" s="46"/>
      <c r="N5" s="46"/>
      <c r="O5" s="46"/>
      <c r="P5" s="46"/>
      <c r="Q5" s="46"/>
      <c r="R5" s="46"/>
    </row>
    <row r="6" spans="1:18" x14ac:dyDescent="0.25">
      <c r="A6" s="43"/>
      <c r="B6" s="43"/>
      <c r="C6" s="43"/>
      <c r="D6" s="46"/>
      <c r="E6" s="46"/>
      <c r="F6" s="46"/>
      <c r="G6" s="46"/>
      <c r="H6" s="46"/>
      <c r="I6" s="46"/>
      <c r="J6" s="46"/>
      <c r="K6" s="46"/>
      <c r="L6" s="46"/>
      <c r="M6" s="46"/>
      <c r="N6" s="46"/>
      <c r="O6" s="46"/>
      <c r="P6" s="46"/>
      <c r="Q6" s="46"/>
      <c r="R6" s="46"/>
    </row>
    <row r="7" spans="1:18" ht="15.75" x14ac:dyDescent="0.3">
      <c r="A7" s="43" t="s">
        <v>86</v>
      </c>
      <c r="B7" s="137">
        <f>'3 - Treibstoffe Rechnungen'!M24</f>
        <v>0</v>
      </c>
      <c r="C7" s="137">
        <f>'3 - Treibstoffe Rechnungen'!M23</f>
        <v>0</v>
      </c>
      <c r="D7" s="48" t="s">
        <v>5</v>
      </c>
      <c r="E7" s="47" t="s">
        <v>87</v>
      </c>
      <c r="F7" s="68"/>
      <c r="G7" s="68"/>
      <c r="H7" s="68"/>
      <c r="I7" s="68"/>
      <c r="J7" s="69"/>
      <c r="K7" s="46"/>
      <c r="L7" s="46"/>
      <c r="M7" s="46"/>
      <c r="N7" s="46"/>
      <c r="O7" s="46"/>
      <c r="P7" s="46"/>
      <c r="Q7" s="46"/>
      <c r="R7" s="46"/>
    </row>
    <row r="8" spans="1:18" x14ac:dyDescent="0.25">
      <c r="A8" s="43" t="s">
        <v>88</v>
      </c>
      <c r="B8" s="137">
        <f>'3 - Treibstoffe Rechnungen'!M30</f>
        <v>0</v>
      </c>
      <c r="C8" s="137">
        <f>'3 - Treibstoffe Rechnungen'!M29</f>
        <v>0</v>
      </c>
      <c r="D8" s="46"/>
      <c r="E8" s="46"/>
      <c r="F8" s="46"/>
      <c r="G8" s="46"/>
      <c r="H8" s="46"/>
      <c r="I8" s="46"/>
      <c r="J8" s="46"/>
      <c r="K8" s="46"/>
      <c r="L8" s="46"/>
      <c r="M8" s="46"/>
      <c r="N8" s="46"/>
      <c r="O8" s="46"/>
      <c r="P8" s="46"/>
      <c r="Q8" s="46"/>
      <c r="R8" s="46"/>
    </row>
    <row r="9" spans="1:18" x14ac:dyDescent="0.25">
      <c r="A9" s="43"/>
      <c r="B9" s="137"/>
      <c r="C9" s="137"/>
      <c r="D9" s="46"/>
      <c r="E9" s="46"/>
      <c r="F9" s="46"/>
      <c r="G9" s="46"/>
      <c r="H9" s="46"/>
      <c r="I9" s="46"/>
      <c r="J9" s="46"/>
      <c r="K9" s="46"/>
      <c r="L9" s="46"/>
      <c r="M9" s="46"/>
      <c r="N9" s="46"/>
      <c r="O9" s="46"/>
      <c r="P9" s="46"/>
      <c r="Q9" s="46"/>
      <c r="R9" s="46"/>
    </row>
    <row r="10" spans="1:18" x14ac:dyDescent="0.25">
      <c r="A10" s="136" t="s">
        <v>89</v>
      </c>
      <c r="B10" s="137"/>
      <c r="C10" s="137"/>
      <c r="D10" s="46"/>
      <c r="E10" s="46"/>
      <c r="F10" s="46"/>
      <c r="G10" s="46"/>
      <c r="H10" s="46"/>
      <c r="I10" s="46"/>
      <c r="J10" s="46"/>
      <c r="K10" s="46"/>
      <c r="L10" s="46"/>
      <c r="M10" s="46"/>
      <c r="N10" s="46"/>
      <c r="O10" s="46"/>
      <c r="P10" s="46"/>
      <c r="Q10" s="46"/>
      <c r="R10" s="46"/>
    </row>
    <row r="11" spans="1:18" x14ac:dyDescent="0.25">
      <c r="A11" s="43"/>
      <c r="B11" s="137"/>
      <c r="C11" s="137"/>
      <c r="D11" s="46"/>
      <c r="E11" s="46"/>
      <c r="F11" s="46"/>
      <c r="G11" s="46"/>
      <c r="H11" s="46"/>
      <c r="I11" s="46"/>
      <c r="J11" s="46"/>
      <c r="K11" s="46"/>
      <c r="L11" s="46"/>
      <c r="M11" s="46"/>
      <c r="N11" s="46"/>
      <c r="O11" s="46"/>
      <c r="P11" s="46"/>
      <c r="Q11" s="46"/>
      <c r="R11" s="46"/>
    </row>
    <row r="12" spans="1:18" ht="15.75" x14ac:dyDescent="0.3">
      <c r="A12" s="43" t="s">
        <v>86</v>
      </c>
      <c r="B12" s="137">
        <f>'3 - Treibstoffe Rechnungen'!N24</f>
        <v>0</v>
      </c>
      <c r="C12" s="137">
        <f>'3 - Treibstoffe Rechnungen'!N23</f>
        <v>0</v>
      </c>
      <c r="D12" s="48"/>
      <c r="E12" s="47"/>
      <c r="F12" s="68"/>
      <c r="G12" s="68"/>
      <c r="H12" s="68"/>
      <c r="I12" s="68"/>
      <c r="J12" s="69"/>
      <c r="K12" s="46"/>
      <c r="L12" s="46"/>
      <c r="M12" s="46"/>
      <c r="N12" s="46"/>
      <c r="O12" s="46"/>
      <c r="P12" s="46"/>
      <c r="Q12" s="46"/>
      <c r="R12" s="46"/>
    </row>
    <row r="13" spans="1:18" x14ac:dyDescent="0.25">
      <c r="A13" s="43" t="s">
        <v>90</v>
      </c>
      <c r="B13" s="137">
        <f>'3 - Treibstoffe Rechnungen'!N30</f>
        <v>0</v>
      </c>
      <c r="C13" s="137">
        <f>'3 - Treibstoffe Rechnungen'!N29</f>
        <v>0</v>
      </c>
      <c r="D13" s="46"/>
      <c r="E13" s="46"/>
      <c r="F13" s="46"/>
      <c r="G13" s="46"/>
      <c r="H13" s="46"/>
      <c r="I13" s="46"/>
      <c r="J13" s="46"/>
      <c r="K13" s="46"/>
      <c r="L13" s="46"/>
      <c r="M13" s="46"/>
      <c r="N13" s="46"/>
      <c r="O13" s="46"/>
      <c r="P13" s="46"/>
      <c r="Q13" s="46"/>
      <c r="R13" s="46"/>
    </row>
    <row r="14" spans="1:18" x14ac:dyDescent="0.25">
      <c r="A14" s="43"/>
      <c r="B14" s="137"/>
      <c r="C14" s="137"/>
      <c r="D14" s="46"/>
      <c r="E14" s="46"/>
      <c r="F14" s="46"/>
      <c r="G14" s="46"/>
      <c r="H14" s="46"/>
      <c r="I14" s="46"/>
      <c r="J14" s="46"/>
      <c r="K14" s="46"/>
      <c r="L14" s="46"/>
      <c r="M14" s="46"/>
      <c r="N14" s="46"/>
      <c r="O14" s="46"/>
      <c r="P14" s="46"/>
      <c r="Q14" s="46"/>
      <c r="R14" s="46"/>
    </row>
    <row r="15" spans="1:18" x14ac:dyDescent="0.25">
      <c r="A15" s="43" t="s">
        <v>91</v>
      </c>
      <c r="B15" s="137">
        <f>B7+B12</f>
        <v>0</v>
      </c>
      <c r="C15" s="137">
        <f>C7+C12</f>
        <v>0</v>
      </c>
      <c r="D15" s="46"/>
      <c r="E15" s="46"/>
      <c r="F15" s="46"/>
      <c r="G15" s="46"/>
      <c r="H15" s="46"/>
      <c r="I15" s="46"/>
      <c r="J15" s="46"/>
      <c r="K15" s="46"/>
      <c r="L15" s="46"/>
      <c r="M15" s="46"/>
      <c r="N15" s="46"/>
      <c r="O15" s="46"/>
      <c r="P15" s="46"/>
      <c r="Q15" s="46"/>
      <c r="R15" s="46"/>
    </row>
    <row r="16" spans="1:18" x14ac:dyDescent="0.25">
      <c r="A16" s="43" t="s">
        <v>92</v>
      </c>
      <c r="B16" s="137">
        <f>B8+B13</f>
        <v>0</v>
      </c>
      <c r="C16" s="137">
        <f>C8+C13</f>
        <v>0</v>
      </c>
      <c r="D16" s="46"/>
      <c r="E16" s="46"/>
      <c r="F16" s="46"/>
      <c r="G16" s="46"/>
      <c r="H16" s="46"/>
      <c r="I16" s="46"/>
      <c r="J16" s="46"/>
      <c r="K16" s="46"/>
      <c r="L16" s="46"/>
      <c r="M16" s="46"/>
      <c r="N16" s="46"/>
      <c r="O16" s="46"/>
      <c r="P16" s="46"/>
      <c r="Q16" s="46"/>
      <c r="R16" s="46"/>
    </row>
    <row r="17" spans="1:18" x14ac:dyDescent="0.25">
      <c r="A17" s="43"/>
      <c r="B17" s="137"/>
      <c r="C17" s="137"/>
      <c r="D17" s="46"/>
      <c r="E17" s="46"/>
      <c r="F17" s="46"/>
      <c r="G17" s="46"/>
      <c r="H17" s="46"/>
      <c r="I17" s="46"/>
      <c r="J17" s="46"/>
      <c r="K17" s="46"/>
      <c r="L17" s="46"/>
      <c r="M17" s="46"/>
      <c r="N17" s="46"/>
      <c r="O17" s="46"/>
      <c r="P17" s="46"/>
      <c r="Q17" s="46"/>
      <c r="R17" s="46"/>
    </row>
    <row r="18" spans="1:18" ht="15.75" x14ac:dyDescent="0.3">
      <c r="A18" s="43" t="s">
        <v>93</v>
      </c>
      <c r="B18" s="137">
        <f>IFERROR(B16/B15,0)</f>
        <v>0</v>
      </c>
      <c r="C18" s="137">
        <f>IFERROR(C16/C15,0)</f>
        <v>0</v>
      </c>
      <c r="D18" s="48" t="s">
        <v>5</v>
      </c>
      <c r="E18" s="47" t="s">
        <v>94</v>
      </c>
      <c r="F18" s="68"/>
      <c r="G18" s="68"/>
      <c r="H18" s="68"/>
      <c r="I18" s="68"/>
      <c r="J18" s="69"/>
      <c r="K18" s="69"/>
      <c r="L18" s="46"/>
      <c r="M18" s="46"/>
      <c r="N18" s="46"/>
      <c r="O18" s="46"/>
      <c r="P18" s="46"/>
      <c r="Q18" s="46"/>
      <c r="R18" s="46"/>
    </row>
    <row r="19" spans="1:18" ht="15.75" hidden="1" x14ac:dyDescent="0.3">
      <c r="A19" s="43" t="s">
        <v>95</v>
      </c>
      <c r="B19" s="137">
        <f>B18*0.2/1.2</f>
        <v>0</v>
      </c>
      <c r="C19" s="137">
        <f>C18*0.2/1.2</f>
        <v>0</v>
      </c>
      <c r="D19" s="48" t="s">
        <v>5</v>
      </c>
      <c r="E19" s="47" t="s">
        <v>96</v>
      </c>
      <c r="F19" s="68"/>
      <c r="G19" s="68"/>
      <c r="H19" s="68"/>
      <c r="I19" s="68"/>
      <c r="J19" s="69"/>
      <c r="K19" s="69"/>
      <c r="L19" s="46"/>
      <c r="M19" s="46"/>
      <c r="N19" s="46"/>
      <c r="O19" s="46"/>
      <c r="P19" s="46"/>
      <c r="Q19" s="46"/>
      <c r="R19" s="46"/>
    </row>
    <row r="20" spans="1:18" ht="15.75" hidden="1" x14ac:dyDescent="0.3">
      <c r="A20" s="43" t="s">
        <v>97</v>
      </c>
      <c r="B20" s="137">
        <v>0.48199999999999998</v>
      </c>
      <c r="C20" s="137">
        <v>0.39700000000000002</v>
      </c>
      <c r="D20" s="48" t="s">
        <v>5</v>
      </c>
      <c r="E20" s="47" t="s">
        <v>98</v>
      </c>
      <c r="F20" s="68"/>
      <c r="G20" s="68"/>
      <c r="H20" s="68"/>
      <c r="I20" s="46"/>
      <c r="J20" s="46"/>
      <c r="K20" s="46"/>
      <c r="L20" s="46"/>
      <c r="M20" s="46"/>
      <c r="N20" s="46"/>
      <c r="O20" s="46"/>
      <c r="P20" s="46"/>
      <c r="Q20" s="46"/>
      <c r="R20" s="46"/>
    </row>
    <row r="21" spans="1:18" ht="30" x14ac:dyDescent="0.25">
      <c r="A21" s="138" t="s">
        <v>99</v>
      </c>
      <c r="B21" s="139">
        <f>IFERROR(((B18-B20*1.2)*(B7/B15))+(((B18-B20))*(B12/B15)),0)</f>
        <v>0</v>
      </c>
      <c r="C21" s="139">
        <f>IFERROR(((C18-C20)*(C12/C15))+(((C18-C20*1.2)*(C7/C15))),0)</f>
        <v>0</v>
      </c>
      <c r="D21" s="112" t="s">
        <v>5</v>
      </c>
      <c r="E21" s="76" t="s">
        <v>100</v>
      </c>
      <c r="F21" s="68"/>
      <c r="G21" s="68"/>
      <c r="H21" s="68"/>
      <c r="I21" s="68"/>
      <c r="J21" s="69"/>
      <c r="K21" s="69"/>
      <c r="L21" s="69"/>
      <c r="M21" s="47"/>
      <c r="N21" s="46"/>
      <c r="O21" s="46"/>
      <c r="P21" s="46"/>
      <c r="Q21" s="46"/>
      <c r="R21" s="46"/>
    </row>
    <row r="22" spans="1:18" x14ac:dyDescent="0.25">
      <c r="A22" s="43"/>
      <c r="B22" s="137"/>
      <c r="C22" s="137"/>
      <c r="D22" s="46"/>
      <c r="E22" s="46"/>
      <c r="F22" s="46"/>
      <c r="G22" s="46"/>
      <c r="H22" s="46"/>
      <c r="I22" s="46"/>
      <c r="J22" s="46"/>
      <c r="K22" s="46"/>
      <c r="L22" s="46"/>
      <c r="M22" s="46"/>
      <c r="N22" s="46"/>
      <c r="O22" s="46"/>
      <c r="P22" s="46"/>
      <c r="Q22" s="46"/>
      <c r="R22" s="46"/>
    </row>
    <row r="23" spans="1:18" x14ac:dyDescent="0.25">
      <c r="A23" s="43"/>
      <c r="B23" s="137"/>
      <c r="C23" s="137"/>
      <c r="D23" s="46"/>
      <c r="E23" s="46"/>
      <c r="F23" s="46"/>
      <c r="G23" s="46"/>
      <c r="H23" s="46"/>
      <c r="I23" s="46"/>
      <c r="J23" s="46"/>
      <c r="K23" s="46"/>
      <c r="L23" s="46"/>
      <c r="M23" s="46"/>
      <c r="N23" s="46"/>
      <c r="O23" s="46"/>
      <c r="P23" s="46"/>
      <c r="Q23" s="46"/>
      <c r="R23" s="46"/>
    </row>
    <row r="24" spans="1:18" x14ac:dyDescent="0.25">
      <c r="A24" s="43"/>
      <c r="B24" s="137"/>
      <c r="C24" s="137"/>
      <c r="D24" s="46"/>
      <c r="E24" s="46"/>
      <c r="F24" s="46"/>
      <c r="G24" s="46"/>
      <c r="H24" s="46"/>
      <c r="I24" s="46"/>
      <c r="J24" s="46"/>
      <c r="K24" s="46"/>
      <c r="L24" s="46"/>
      <c r="M24" s="46"/>
      <c r="N24" s="46"/>
      <c r="O24" s="46"/>
      <c r="P24" s="46"/>
      <c r="Q24" s="46"/>
      <c r="R24" s="46"/>
    </row>
    <row r="25" spans="1:18" x14ac:dyDescent="0.25">
      <c r="A25" s="43" t="s">
        <v>101</v>
      </c>
      <c r="B25" s="152" t="str">
        <f>IF((B15+C15)&gt;0,(B15+C15),"0,0000")</f>
        <v>0,0000</v>
      </c>
      <c r="C25" s="153"/>
      <c r="D25" s="46"/>
      <c r="E25" s="46"/>
      <c r="F25" s="46"/>
      <c r="G25" s="46"/>
      <c r="H25" s="46"/>
      <c r="I25" s="46"/>
      <c r="J25" s="46"/>
      <c r="K25" s="46"/>
      <c r="L25" s="46"/>
      <c r="M25" s="46"/>
      <c r="N25" s="46"/>
      <c r="O25" s="46"/>
      <c r="P25" s="46"/>
      <c r="Q25" s="46"/>
      <c r="R25" s="46"/>
    </row>
    <row r="26" spans="1:18" ht="15.75" x14ac:dyDescent="0.3">
      <c r="A26" s="136" t="s">
        <v>73</v>
      </c>
      <c r="B26" s="152" t="str">
        <f>IFERROR(((C21*C15)+(B21*B15))/B25,"0,0000")</f>
        <v>0,0000</v>
      </c>
      <c r="C26" s="154"/>
      <c r="D26" s="48" t="s">
        <v>5</v>
      </c>
      <c r="E26" s="47" t="s">
        <v>102</v>
      </c>
      <c r="F26" s="46"/>
      <c r="G26" s="46"/>
      <c r="H26" s="46"/>
      <c r="I26" s="46"/>
      <c r="J26" s="46"/>
      <c r="K26" s="46"/>
      <c r="L26" s="46"/>
      <c r="M26" s="46"/>
      <c r="N26" s="46"/>
      <c r="O26" s="46"/>
      <c r="P26" s="46"/>
      <c r="Q26" s="46"/>
      <c r="R26" s="46"/>
    </row>
    <row r="27" spans="1:18" x14ac:dyDescent="0.25">
      <c r="A27" s="43"/>
      <c r="B27" s="137"/>
      <c r="C27" s="137"/>
      <c r="D27" s="46"/>
      <c r="E27" s="46"/>
      <c r="F27" s="46"/>
      <c r="G27" s="46"/>
      <c r="H27" s="46"/>
      <c r="I27" s="46"/>
      <c r="J27" s="46"/>
      <c r="K27" s="46"/>
      <c r="L27" s="46"/>
      <c r="M27" s="46"/>
      <c r="N27" s="46"/>
      <c r="O27" s="46"/>
      <c r="P27" s="46"/>
      <c r="Q27" s="46"/>
      <c r="R27" s="46"/>
    </row>
    <row r="28" spans="1:18" x14ac:dyDescent="0.25">
      <c r="A28" s="43"/>
      <c r="B28" s="43"/>
      <c r="C28" s="134"/>
      <c r="D28" s="46"/>
      <c r="E28" s="46"/>
      <c r="F28" s="46"/>
      <c r="G28" s="46"/>
      <c r="H28" s="46"/>
      <c r="I28" s="46"/>
      <c r="J28" s="46"/>
      <c r="K28" s="46"/>
      <c r="L28" s="46"/>
      <c r="M28" s="46"/>
      <c r="N28" s="46"/>
      <c r="O28" s="46"/>
      <c r="P28" s="46"/>
      <c r="Q28" s="46"/>
      <c r="R28" s="46"/>
    </row>
    <row r="29" spans="1:18" x14ac:dyDescent="0.25">
      <c r="A29" s="134"/>
      <c r="B29" s="134"/>
      <c r="C29" s="134"/>
      <c r="D29" s="46"/>
      <c r="E29" s="46"/>
      <c r="F29" s="46"/>
      <c r="G29" s="46"/>
      <c r="H29" s="46"/>
      <c r="I29" s="46"/>
      <c r="J29" s="46"/>
      <c r="K29" s="46"/>
      <c r="L29" s="46"/>
      <c r="M29" s="46"/>
      <c r="N29" s="46"/>
      <c r="O29" s="46"/>
      <c r="P29" s="46"/>
      <c r="Q29" s="46"/>
      <c r="R29" s="46"/>
    </row>
    <row r="30" spans="1:18" x14ac:dyDescent="0.25">
      <c r="A30" s="43"/>
      <c r="B30" s="43"/>
      <c r="C30" s="43"/>
      <c r="D30" s="46"/>
      <c r="E30" s="46"/>
      <c r="F30" s="46"/>
      <c r="G30" s="46"/>
      <c r="H30" s="46"/>
      <c r="I30" s="46"/>
      <c r="J30" s="46"/>
      <c r="K30" s="46"/>
      <c r="L30" s="46"/>
      <c r="M30" s="46"/>
      <c r="N30" s="46"/>
      <c r="O30" s="46"/>
      <c r="P30" s="46"/>
      <c r="Q30" s="46"/>
      <c r="R30" s="46"/>
    </row>
    <row r="31" spans="1:18" x14ac:dyDescent="0.25">
      <c r="A31" s="43"/>
      <c r="B31" s="43"/>
      <c r="C31" s="43"/>
      <c r="D31" s="46"/>
      <c r="E31" s="46"/>
      <c r="F31" s="46"/>
      <c r="G31" s="46"/>
      <c r="H31" s="46"/>
      <c r="I31" s="46"/>
      <c r="J31" s="46"/>
      <c r="K31" s="46"/>
      <c r="L31" s="46"/>
      <c r="M31" s="46"/>
      <c r="N31" s="46"/>
      <c r="O31" s="46"/>
      <c r="P31" s="46"/>
      <c r="Q31" s="46"/>
      <c r="R31" s="46"/>
    </row>
    <row r="32" spans="1:18" x14ac:dyDescent="0.25">
      <c r="A32" s="43"/>
      <c r="B32" s="43"/>
      <c r="C32" s="43"/>
      <c r="D32" s="46"/>
      <c r="E32" s="46"/>
      <c r="F32" s="46"/>
      <c r="G32" s="46"/>
      <c r="H32" s="46"/>
      <c r="I32" s="46"/>
      <c r="J32" s="46"/>
      <c r="K32" s="46"/>
      <c r="L32" s="46"/>
      <c r="M32" s="46"/>
      <c r="N32" s="46"/>
      <c r="O32" s="46"/>
      <c r="P32" s="46"/>
      <c r="Q32" s="46"/>
      <c r="R32" s="46"/>
    </row>
    <row r="33" spans="1:18" x14ac:dyDescent="0.25">
      <c r="A33" s="43"/>
      <c r="B33" s="43"/>
      <c r="C33" s="43"/>
      <c r="D33" s="46"/>
      <c r="E33" s="46"/>
      <c r="F33" s="46"/>
      <c r="G33" s="46"/>
      <c r="H33" s="46"/>
      <c r="I33" s="46"/>
      <c r="J33" s="46"/>
      <c r="K33" s="46"/>
      <c r="L33" s="46"/>
      <c r="M33" s="46"/>
      <c r="N33" s="46"/>
      <c r="O33" s="46"/>
      <c r="P33" s="46"/>
      <c r="Q33" s="46"/>
      <c r="R33" s="46"/>
    </row>
    <row r="34" spans="1:18" x14ac:dyDescent="0.25">
      <c r="A34" s="43"/>
      <c r="B34" s="43"/>
      <c r="C34" s="43"/>
      <c r="D34" s="46"/>
      <c r="E34" s="46"/>
      <c r="F34" s="46"/>
      <c r="G34" s="46"/>
      <c r="H34" s="46"/>
      <c r="I34" s="46"/>
      <c r="J34" s="46"/>
      <c r="K34" s="46"/>
      <c r="L34" s="46"/>
      <c r="M34" s="46"/>
      <c r="N34" s="46"/>
      <c r="O34" s="46"/>
      <c r="P34" s="46"/>
      <c r="Q34" s="46"/>
      <c r="R34" s="46"/>
    </row>
    <row r="35" spans="1:18" x14ac:dyDescent="0.25">
      <c r="A35" s="43"/>
      <c r="B35" s="43"/>
      <c r="C35" s="43"/>
      <c r="D35" s="46"/>
      <c r="E35" s="46"/>
      <c r="F35" s="46"/>
      <c r="G35" s="46"/>
      <c r="H35" s="46"/>
      <c r="I35" s="46"/>
      <c r="J35" s="46"/>
      <c r="K35" s="46"/>
      <c r="L35" s="46"/>
      <c r="M35" s="46"/>
      <c r="N35" s="46"/>
      <c r="O35" s="46"/>
      <c r="P35" s="46"/>
      <c r="Q35" s="46"/>
      <c r="R35" s="46"/>
    </row>
    <row r="36" spans="1:18" x14ac:dyDescent="0.25">
      <c r="A36" s="43"/>
      <c r="B36" s="43"/>
      <c r="C36" s="43"/>
      <c r="D36" s="46"/>
      <c r="E36" s="46"/>
      <c r="F36" s="46"/>
      <c r="G36" s="46"/>
      <c r="H36" s="46"/>
      <c r="I36" s="46"/>
      <c r="J36" s="46"/>
      <c r="K36" s="46"/>
      <c r="L36" s="46"/>
      <c r="M36" s="46"/>
      <c r="N36" s="46"/>
      <c r="O36" s="46"/>
      <c r="P36" s="46"/>
      <c r="Q36" s="46"/>
      <c r="R36" s="46"/>
    </row>
    <row r="37" spans="1:18" ht="26.45" customHeight="1" x14ac:dyDescent="0.25">
      <c r="A37" s="43"/>
      <c r="B37" s="43"/>
      <c r="C37" s="43"/>
      <c r="D37" s="46"/>
      <c r="E37" s="46"/>
      <c r="F37" s="46"/>
      <c r="G37" s="46"/>
      <c r="H37" s="46"/>
      <c r="I37" s="46"/>
      <c r="J37" s="46"/>
      <c r="K37" s="46"/>
      <c r="L37" s="46"/>
      <c r="M37" s="46"/>
      <c r="N37" s="46"/>
      <c r="O37" s="46"/>
      <c r="P37" s="46"/>
      <c r="Q37" s="46"/>
      <c r="R37" s="46"/>
    </row>
    <row r="38" spans="1:18" x14ac:dyDescent="0.25">
      <c r="A38" s="46"/>
      <c r="B38" s="46"/>
      <c r="C38" s="46"/>
      <c r="D38" s="46"/>
      <c r="E38" s="46"/>
      <c r="F38" s="46"/>
      <c r="G38" s="46"/>
      <c r="H38" s="46"/>
      <c r="I38" s="46"/>
      <c r="J38" s="46"/>
      <c r="K38" s="46"/>
      <c r="L38" s="46"/>
      <c r="M38" s="46"/>
      <c r="N38" s="46"/>
      <c r="O38" s="46"/>
      <c r="P38" s="46"/>
      <c r="Q38" s="46"/>
      <c r="R38" s="46"/>
    </row>
    <row r="39" spans="1:18" x14ac:dyDescent="0.25">
      <c r="D39" s="107"/>
      <c r="E39" s="107"/>
      <c r="F39" s="107"/>
      <c r="G39" s="107"/>
      <c r="H39" s="107"/>
      <c r="I39" s="107"/>
      <c r="J39" s="107"/>
      <c r="K39" s="107"/>
      <c r="L39" s="107"/>
      <c r="M39" s="107"/>
      <c r="N39" s="107"/>
      <c r="O39" s="107"/>
      <c r="P39" s="107"/>
      <c r="Q39" s="107"/>
      <c r="R39" s="107"/>
    </row>
  </sheetData>
  <sheetProtection algorithmName="SHA-512" hashValue="D7r3DCBXZH3e7NSF85plTnhbWqaVmsZ4mSinVrhyuoFtH/YPIZIohyKiKZV9b3Dn0gjfX103O+6ouFKMlq8+nA==" saltValue="yD69QBRoyq37DL0Oj0Jj7w==" spinCount="100000" sheet="1" objects="1" scenarios="1"/>
  <mergeCells count="2">
    <mergeCell ref="B25:C25"/>
    <mergeCell ref="B26:C26"/>
  </mergeCells>
  <pageMargins left="0.7" right="0.7" top="0.78740157499999996" bottom="0.78740157499999996"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dimension ref="B2:X14"/>
  <sheetViews>
    <sheetView showGridLines="0" showZeros="0" zoomScale="85" zoomScaleNormal="85" workbookViewId="0">
      <selection activeCell="I13" sqref="I13"/>
    </sheetView>
  </sheetViews>
  <sheetFormatPr baseColWidth="10" defaultColWidth="11.42578125" defaultRowHeight="15" x14ac:dyDescent="0.25"/>
  <cols>
    <col min="1" max="1" width="2.42578125" style="37" customWidth="1"/>
    <col min="2" max="7" width="11.42578125" style="37"/>
    <col min="8" max="8" width="8.7109375" style="37" customWidth="1"/>
    <col min="9" max="9" width="23" style="37" customWidth="1"/>
    <col min="10" max="16" width="11.42578125" style="37"/>
    <col min="17" max="17" width="19.42578125" style="37" customWidth="1"/>
    <col min="18" max="16384" width="11.42578125" style="37"/>
  </cols>
  <sheetData>
    <row r="2" spans="2:24" ht="27" x14ac:dyDescent="0.5">
      <c r="B2" s="39" t="s">
        <v>0</v>
      </c>
    </row>
    <row r="3" spans="2:24" ht="18.75" x14ac:dyDescent="0.3">
      <c r="B3" s="40" t="s">
        <v>1</v>
      </c>
    </row>
    <row r="5" spans="2:24" x14ac:dyDescent="0.25">
      <c r="I5" s="114" t="str">
        <f>'3 - Treibstoffe'!B26</f>
        <v>0,0000</v>
      </c>
      <c r="J5" s="114">
        <f>I5-0.6</f>
        <v>-0.6</v>
      </c>
    </row>
    <row r="6" spans="2:24" ht="18.75" x14ac:dyDescent="0.4">
      <c r="B6" s="56" t="s">
        <v>45</v>
      </c>
      <c r="C6" s="47"/>
      <c r="D6" s="47"/>
      <c r="E6" s="47"/>
      <c r="F6" s="47"/>
      <c r="G6" s="47"/>
      <c r="H6" s="47"/>
      <c r="I6" s="47"/>
      <c r="J6" s="47"/>
      <c r="K6" s="47"/>
      <c r="L6" s="47"/>
      <c r="M6" s="47"/>
      <c r="N6" s="47"/>
      <c r="O6" s="47"/>
      <c r="P6" s="47"/>
      <c r="Q6" s="47"/>
      <c r="R6" s="47"/>
      <c r="S6" s="47"/>
      <c r="T6" s="47"/>
      <c r="U6" s="47"/>
      <c r="V6" s="47"/>
      <c r="W6" s="47"/>
      <c r="X6" s="47"/>
    </row>
    <row r="7" spans="2:24" ht="18.75" x14ac:dyDescent="0.4">
      <c r="B7" s="56"/>
      <c r="C7" s="47"/>
      <c r="D7" s="47"/>
      <c r="E7" s="47"/>
      <c r="F7" s="47"/>
      <c r="G7" s="47"/>
      <c r="H7" s="47"/>
      <c r="I7" s="47"/>
      <c r="J7" s="47"/>
      <c r="K7" s="47"/>
      <c r="L7" s="47"/>
      <c r="M7" s="47"/>
      <c r="N7" s="47"/>
      <c r="O7" s="47"/>
      <c r="P7" s="47"/>
      <c r="Q7" s="47"/>
      <c r="R7" s="47"/>
      <c r="S7" s="47"/>
      <c r="T7" s="47"/>
      <c r="U7" s="47"/>
      <c r="V7" s="47"/>
      <c r="W7" s="47"/>
      <c r="X7" s="47"/>
    </row>
    <row r="8" spans="2:24" ht="18.75" x14ac:dyDescent="0.4">
      <c r="B8" s="56" t="s">
        <v>21</v>
      </c>
      <c r="C8" s="47"/>
      <c r="D8" s="47"/>
      <c r="E8" s="47"/>
      <c r="F8" s="47"/>
      <c r="G8" s="47"/>
      <c r="H8" s="47"/>
      <c r="I8" s="84">
        <f>IFERROR('2 - Strom Erdgas Wärme 2022'!H19*0.3*(MIN('2 - Strom Erdgas Wärme 2022'!H13,1000000)+'2 - Strom Erdgas Wärme 2022'!H14),0)</f>
        <v>0</v>
      </c>
      <c r="J8" s="56" t="s">
        <v>18</v>
      </c>
      <c r="K8" s="48" t="s">
        <v>5</v>
      </c>
      <c r="L8" s="47" t="s">
        <v>46</v>
      </c>
      <c r="M8" s="47"/>
      <c r="N8" s="47"/>
      <c r="O8" s="47"/>
      <c r="P8" s="47"/>
      <c r="Q8" s="47"/>
      <c r="R8" s="47"/>
      <c r="S8" s="47"/>
      <c r="T8" s="47"/>
      <c r="U8" s="47"/>
      <c r="V8" s="47"/>
      <c r="W8" s="47"/>
      <c r="X8" s="47"/>
    </row>
    <row r="9" spans="2:24" ht="18.75" x14ac:dyDescent="0.4">
      <c r="B9" s="56" t="s">
        <v>25</v>
      </c>
      <c r="C9" s="47"/>
      <c r="D9" s="47"/>
      <c r="E9" s="47"/>
      <c r="F9" s="47"/>
      <c r="G9" s="47"/>
      <c r="H9" s="47"/>
      <c r="I9" s="84">
        <f>IFERROR('2 - Strom Erdgas Wärme 2022'!H28*0.3*(MIN('2 - Strom Erdgas Wärme 2022'!H22,1000000)+'2 - Strom Erdgas Wärme 2022'!H23),"")</f>
        <v>0</v>
      </c>
      <c r="J9" s="56" t="s">
        <v>18</v>
      </c>
      <c r="K9" s="48" t="s">
        <v>5</v>
      </c>
      <c r="L9" s="47" t="s">
        <v>46</v>
      </c>
      <c r="M9" s="78"/>
      <c r="N9" s="78"/>
      <c r="O9" s="48"/>
      <c r="P9" s="47"/>
      <c r="Q9" s="47"/>
      <c r="R9" s="47"/>
      <c r="S9" s="47"/>
      <c r="T9" s="47"/>
      <c r="U9" s="47"/>
      <c r="V9" s="47"/>
      <c r="W9" s="47"/>
      <c r="X9" s="47"/>
    </row>
    <row r="10" spans="2:24" ht="18.75" x14ac:dyDescent="0.4">
      <c r="B10" s="56" t="s">
        <v>47</v>
      </c>
      <c r="C10" s="47"/>
      <c r="D10" s="47"/>
      <c r="E10" s="47"/>
      <c r="F10" s="47"/>
      <c r="G10" s="47"/>
      <c r="H10" s="47"/>
      <c r="I10" s="84">
        <f>IFERROR(MAX(J5*'3 - Treibstoffe'!B25,0),0)*0.3</f>
        <v>0</v>
      </c>
      <c r="J10" s="56" t="s">
        <v>18</v>
      </c>
      <c r="K10" s="48" t="s">
        <v>5</v>
      </c>
      <c r="L10" s="47" t="s">
        <v>48</v>
      </c>
      <c r="M10" s="78"/>
      <c r="N10" s="78"/>
      <c r="O10" s="48"/>
      <c r="P10" s="47"/>
      <c r="Q10" s="47"/>
      <c r="R10" s="47"/>
      <c r="S10" s="47"/>
      <c r="T10" s="47"/>
      <c r="U10" s="47"/>
      <c r="V10" s="47"/>
      <c r="W10" s="47"/>
      <c r="X10" s="47"/>
    </row>
    <row r="11" spans="2:24" ht="18.75" x14ac:dyDescent="0.4">
      <c r="B11" s="56" t="s">
        <v>64</v>
      </c>
      <c r="C11" s="47"/>
      <c r="D11" s="47"/>
      <c r="E11" s="47"/>
      <c r="F11" s="47"/>
      <c r="G11" s="47"/>
      <c r="H11" s="47"/>
      <c r="I11" s="115">
        <f>IFERROR('2 - Strom Erdgas Wärme 2022'!H38*0.3*'2 - Strom Erdgas Wärme 2022'!H34/100*(MIN('2 - Strom Erdgas Wärme 2022'!H31,1000000)+'2 - Strom Erdgas Wärme 2022'!H32),"")</f>
        <v>0</v>
      </c>
      <c r="J11" s="56" t="s">
        <v>18</v>
      </c>
      <c r="K11" s="48" t="s">
        <v>5</v>
      </c>
      <c r="L11" s="47" t="s">
        <v>46</v>
      </c>
      <c r="M11" s="78"/>
      <c r="N11" s="78"/>
      <c r="O11" s="48"/>
      <c r="P11" s="47"/>
      <c r="Q11" s="47"/>
      <c r="R11" s="47"/>
      <c r="S11" s="47"/>
      <c r="T11" s="47"/>
      <c r="U11" s="47"/>
      <c r="V11" s="47"/>
      <c r="W11" s="47"/>
      <c r="X11" s="47"/>
    </row>
    <row r="12" spans="2:24" ht="18.75" x14ac:dyDescent="0.4">
      <c r="B12" s="85"/>
      <c r="C12" s="85"/>
      <c r="D12" s="85"/>
      <c r="E12" s="47"/>
      <c r="F12" s="78"/>
      <c r="G12" s="78"/>
      <c r="H12" s="86"/>
      <c r="I12" s="86"/>
      <c r="J12" s="87"/>
      <c r="K12" s="48"/>
      <c r="L12" s="47"/>
      <c r="M12" s="78"/>
      <c r="N12" s="78"/>
      <c r="O12" s="48"/>
      <c r="P12" s="47"/>
      <c r="Q12" s="47"/>
      <c r="R12" s="47"/>
      <c r="S12" s="47"/>
      <c r="T12" s="47"/>
      <c r="U12" s="47"/>
      <c r="V12" s="47"/>
      <c r="W12" s="47"/>
      <c r="X12" s="47"/>
    </row>
    <row r="13" spans="2:24" ht="18.75" x14ac:dyDescent="0.4">
      <c r="B13" s="85" t="s">
        <v>49</v>
      </c>
      <c r="C13" s="85"/>
      <c r="D13" s="85"/>
      <c r="E13" s="47"/>
      <c r="F13" s="88"/>
      <c r="G13" s="88"/>
      <c r="H13" s="88"/>
      <c r="I13" s="84">
        <f>IFERROR(IF((SUM(I8:I11))&gt;750,MIN(IF(SUM(I8:I11)&lt;=7500,SUM(I8:I11)+500,SUM(I8:I11)),400000),0),"")</f>
        <v>0</v>
      </c>
      <c r="J13" s="56" t="s">
        <v>18</v>
      </c>
      <c r="K13" s="48" t="s">
        <v>5</v>
      </c>
      <c r="L13" s="155" t="str">
        <f>IF(I13&lt;=750,"Der mögliche Gesamtzuschuss liegt unter der betragsmäßigen Untergrenze von EUR 750,- .",IF(I13&lt;=20000,"Die Berechnung des Zuschusses (max. 400 TEUR) erfolgt auf Basis Ihrer Angaben, die im Zuge der Antragstellung geprüft werden können. Der Energiekostenzuschuss beinhaltet einen Pauschalbetrag in Höhe von € 500,- zur Abdeckung der Steuerberatungskosten.","Die Berechnung des Zuschusses (max. 400 TEUR) erfolgt auf Basis Ihrer Angaben, die im Zuge der Antragstellung geprüft werden können."))</f>
        <v>Der mögliche Gesamtzuschuss liegt unter der betragsmäßigen Untergrenze von EUR 750,- .</v>
      </c>
      <c r="M13" s="156"/>
      <c r="N13" s="156"/>
      <c r="O13" s="156"/>
      <c r="P13" s="156"/>
      <c r="Q13" s="156"/>
      <c r="R13" s="156"/>
      <c r="S13" s="156"/>
      <c r="T13" s="156"/>
      <c r="U13" s="156"/>
      <c r="V13" s="156"/>
      <c r="W13" s="156"/>
      <c r="X13" s="156"/>
    </row>
    <row r="14" spans="2:24" x14ac:dyDescent="0.25">
      <c r="B14" s="47"/>
      <c r="C14" s="47"/>
      <c r="D14" s="47"/>
      <c r="E14" s="47"/>
      <c r="F14" s="78"/>
      <c r="G14" s="78"/>
      <c r="H14" s="78"/>
      <c r="I14" s="78"/>
      <c r="J14" s="78"/>
      <c r="K14" s="78"/>
      <c r="L14" s="156"/>
      <c r="M14" s="156"/>
      <c r="N14" s="156"/>
      <c r="O14" s="156"/>
      <c r="P14" s="156"/>
      <c r="Q14" s="156"/>
      <c r="R14" s="156"/>
      <c r="S14" s="156"/>
      <c r="T14" s="156"/>
      <c r="U14" s="156"/>
      <c r="V14" s="156"/>
      <c r="W14" s="156"/>
      <c r="X14" s="156"/>
    </row>
  </sheetData>
  <sheetProtection algorithmName="SHA-512" hashValue="s1M9tIbY5c50a2Qnf2B/gL8Q8vV+Th9YpjvI6dFUWFDfRE66qgtap64TGOfFGoy2U9YehNyfvWFx85OnR8e0Ug==" saltValue="1DK4hUzRfZL8SyqCIoAafw==" spinCount="100000" sheet="1" objects="1" scenarios="1"/>
  <mergeCells count="1">
    <mergeCell ref="L13:X14"/>
  </mergeCells>
  <conditionalFormatting sqref="L13:X14">
    <cfRule type="cellIs" dxfId="6" priority="1" operator="equal">
      <formula>"Der mögliche Gesamtzuschuss liegt unter der betragsmäßigen Untergrenze von EUR 2.000,- ."</formula>
    </cfRule>
  </conditionalFormatting>
  <pageMargins left="0.7" right="0.7" top="0.78740157499999996" bottom="0.78740157499999996" header="0.3" footer="0.3"/>
  <pageSetup paperSize="9" scale="3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7"/>
  <dimension ref="A1:E13"/>
  <sheetViews>
    <sheetView workbookViewId="0">
      <selection activeCell="E4" sqref="E4"/>
    </sheetView>
  </sheetViews>
  <sheetFormatPr baseColWidth="10" defaultColWidth="11.42578125" defaultRowHeight="15" x14ac:dyDescent="0.25"/>
  <cols>
    <col min="1" max="1" width="42.28515625" customWidth="1"/>
    <col min="2" max="2" width="77.85546875" customWidth="1"/>
    <col min="3" max="3" width="5" customWidth="1"/>
  </cols>
  <sheetData>
    <row r="1" spans="1:5" x14ac:dyDescent="0.25">
      <c r="A1" t="s">
        <v>50</v>
      </c>
      <c r="B1" t="s">
        <v>51</v>
      </c>
      <c r="D1" t="s">
        <v>52</v>
      </c>
      <c r="E1" t="s">
        <v>51</v>
      </c>
    </row>
    <row r="2" spans="1:5" x14ac:dyDescent="0.25">
      <c r="A2" s="92" t="s">
        <v>53</v>
      </c>
      <c r="B2" s="93">
        <f>MIN('2 - Strom Erdgas Wärme 2022'!H13,1000000)+'2 - Strom Erdgas Wärme 2022'!H14</f>
        <v>0</v>
      </c>
      <c r="D2" s="92" t="s">
        <v>54</v>
      </c>
      <c r="E2" s="92">
        <v>100000000</v>
      </c>
    </row>
    <row r="3" spans="1:5" x14ac:dyDescent="0.25">
      <c r="A3" s="92" t="s">
        <v>55</v>
      </c>
      <c r="B3" s="93">
        <f>'2 - Strom Erdgas Wärme 2022'!H17</f>
        <v>0</v>
      </c>
      <c r="D3" s="92" t="s">
        <v>56</v>
      </c>
      <c r="E3" s="94" t="str">
        <f>IF(AND(_xlfn.ISFORMULA('2 - Strom Erdgas Wärme 2022'!H15)=TRUE,_xlfn.ISFORMULA('2 - Strom Erdgas Wärme 2022'!H17)=TRUE,_xlfn.ISFORMULA('2 - Strom Erdgas Wärme 2022'!H18)=TRUE,_xlfn.ISFORMULA('2 - Strom Erdgas Wärme 2022'!H24)=TRUE,_xlfn.ISFORMULA('2 - Strom Erdgas Wärme 2022'!H26)=TRUE,_xlfn.ISFORMULA('2 - Strom Erdgas Wärme 2022'!H27)=TRUE,OR(AND('3 - Treibstoffe'!B25="",'3 - Treibstoffe'!B26=""),AND('3 - Treibstoffe'!B25&gt;0,'3 - Treibstoffe'!B26&gt;0))),"OK","NOK")</f>
        <v>OK</v>
      </c>
    </row>
    <row r="4" spans="1:5" x14ac:dyDescent="0.25">
      <c r="A4" s="92" t="s">
        <v>57</v>
      </c>
      <c r="B4" s="93">
        <f>'2 - Strom Erdgas Wärme 2022'!H18</f>
        <v>0</v>
      </c>
      <c r="D4" s="92" t="s">
        <v>2</v>
      </c>
      <c r="E4" s="95" t="s">
        <v>107</v>
      </c>
    </row>
    <row r="5" spans="1:5" x14ac:dyDescent="0.25">
      <c r="A5" s="92" t="s">
        <v>58</v>
      </c>
      <c r="B5" s="93">
        <f>MIN('2 - Strom Erdgas Wärme 2022'!H22,1000000)+'2 - Strom Erdgas Wärme 2022'!H23</f>
        <v>0</v>
      </c>
    </row>
    <row r="6" spans="1:5" x14ac:dyDescent="0.25">
      <c r="A6" s="92" t="s">
        <v>59</v>
      </c>
      <c r="B6" s="93">
        <f>'2 - Strom Erdgas Wärme 2022'!H26</f>
        <v>0</v>
      </c>
    </row>
    <row r="7" spans="1:5" x14ac:dyDescent="0.25">
      <c r="A7" s="92" t="s">
        <v>60</v>
      </c>
      <c r="B7" s="93">
        <f>'2 - Strom Erdgas Wärme 2022'!H27</f>
        <v>0</v>
      </c>
    </row>
    <row r="8" spans="1:5" x14ac:dyDescent="0.25">
      <c r="A8" s="92" t="s">
        <v>61</v>
      </c>
      <c r="B8" s="143" t="str">
        <f>'3 - Treibstoffe'!B25</f>
        <v>0,0000</v>
      </c>
    </row>
    <row r="9" spans="1:5" x14ac:dyDescent="0.25">
      <c r="A9" s="92" t="s">
        <v>62</v>
      </c>
      <c r="B9" s="144" t="str">
        <f>'3 - Treibstoffe'!B26</f>
        <v>0,0000</v>
      </c>
    </row>
    <row r="10" spans="1:5" x14ac:dyDescent="0.25">
      <c r="A10" s="96" t="s">
        <v>68</v>
      </c>
      <c r="B10" s="97">
        <f>MIN('2 - Strom Erdgas Wärme 2022'!H31,1000000)+'2 - Strom Erdgas Wärme 2022'!H32</f>
        <v>0</v>
      </c>
    </row>
    <row r="11" spans="1:5" x14ac:dyDescent="0.25">
      <c r="A11" s="96" t="s">
        <v>70</v>
      </c>
      <c r="B11" s="97">
        <f>'2 - Strom Erdgas Wärme 2022'!H36</f>
        <v>0</v>
      </c>
    </row>
    <row r="12" spans="1:5" x14ac:dyDescent="0.25">
      <c r="A12" s="96" t="s">
        <v>69</v>
      </c>
      <c r="B12" s="97">
        <f>'2 - Strom Erdgas Wärme 2022'!H37</f>
        <v>0</v>
      </c>
    </row>
    <row r="13" spans="1:5" x14ac:dyDescent="0.25">
      <c r="A13" s="96" t="s">
        <v>71</v>
      </c>
      <c r="B13" s="116" t="str">
        <f>'2 - Strom Erdgas Wärme 2022'!H34</f>
        <v>0,00</v>
      </c>
    </row>
  </sheetData>
  <pageMargins left="0.7" right="0.7" top="0.78740157499999996" bottom="0.78740157499999996" header="0.3" footer="0.3"/>
  <pageSetup paperSize="9" orientation="portrait" r:id="rId1"/>
  <tableParts count="2">
    <tablePart r:id="rId2"/>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dimension ref="A1:AB7"/>
  <sheetViews>
    <sheetView workbookViewId="0">
      <selection activeCell="B7" sqref="B7"/>
    </sheetView>
  </sheetViews>
  <sheetFormatPr baseColWidth="10" defaultColWidth="11.42578125" defaultRowHeight="15" x14ac:dyDescent="0.25"/>
  <cols>
    <col min="24" max="28" width="11.42578125" style="23"/>
  </cols>
  <sheetData>
    <row r="1" spans="1:28" s="1" customFormat="1" ht="19.5" thickBot="1" x14ac:dyDescent="0.45">
      <c r="A1"/>
      <c r="B1" s="2" t="s">
        <v>10</v>
      </c>
      <c r="C1" s="3"/>
      <c r="D1" s="3"/>
      <c r="E1" s="3"/>
      <c r="F1" s="3"/>
      <c r="G1" s="3"/>
      <c r="H1" s="3"/>
      <c r="I1" s="3"/>
      <c r="J1" s="3"/>
      <c r="K1" s="3"/>
      <c r="L1" s="3"/>
      <c r="M1" s="3"/>
      <c r="N1" s="3"/>
      <c r="O1" s="3"/>
      <c r="P1" s="3"/>
      <c r="Q1" s="3"/>
      <c r="R1" s="3"/>
      <c r="S1" s="3"/>
      <c r="T1" s="3"/>
      <c r="U1" s="3"/>
      <c r="V1" s="3"/>
      <c r="W1" s="3"/>
      <c r="X1" s="23"/>
      <c r="Y1" s="23"/>
      <c r="Z1" s="23"/>
      <c r="AA1" s="23"/>
      <c r="AB1" s="23"/>
    </row>
    <row r="2" spans="1:28" s="1" customFormat="1" ht="16.5" thickBot="1" x14ac:dyDescent="0.35">
      <c r="A2"/>
      <c r="B2" s="3" t="s">
        <v>11</v>
      </c>
      <c r="C2" s="3"/>
      <c r="D2" s="3"/>
      <c r="E2" s="3"/>
      <c r="F2" s="3"/>
      <c r="G2" s="3"/>
      <c r="H2" s="27"/>
      <c r="I2" s="3"/>
      <c r="J2" s="4" t="s">
        <v>5</v>
      </c>
      <c r="K2" s="3" t="s">
        <v>12</v>
      </c>
      <c r="L2" s="3"/>
      <c r="M2" s="3"/>
      <c r="N2" s="3"/>
      <c r="O2" s="3"/>
      <c r="P2" s="3"/>
      <c r="Q2" s="3"/>
      <c r="R2" s="3"/>
      <c r="S2" s="3"/>
      <c r="T2" s="3"/>
      <c r="U2" s="3"/>
      <c r="V2" s="3"/>
      <c r="W2" s="3"/>
      <c r="X2" s="21">
        <f>H3</f>
        <v>0</v>
      </c>
      <c r="Y2" s="22">
        <f>H4</f>
        <v>0</v>
      </c>
      <c r="Z2" s="24">
        <f>H5</f>
        <v>0</v>
      </c>
      <c r="AA2" s="25">
        <f>H6</f>
        <v>0</v>
      </c>
      <c r="AB2" s="23"/>
    </row>
    <row r="3" spans="1:28" s="1" customFormat="1" ht="16.5" thickBot="1" x14ac:dyDescent="0.35">
      <c r="A3"/>
      <c r="B3" s="3" t="s">
        <v>13</v>
      </c>
      <c r="C3" s="3"/>
      <c r="D3" s="3"/>
      <c r="E3" s="3"/>
      <c r="F3" s="3"/>
      <c r="G3" s="3"/>
      <c r="H3" s="27"/>
      <c r="I3" s="20"/>
      <c r="J3" s="4" t="s">
        <v>5</v>
      </c>
      <c r="K3" s="3" t="s">
        <v>63</v>
      </c>
      <c r="L3" s="3"/>
      <c r="M3" s="3"/>
      <c r="N3" s="3"/>
      <c r="O3" s="3"/>
      <c r="P3" s="3"/>
      <c r="Q3" s="3"/>
      <c r="R3" s="3"/>
      <c r="S3" s="3"/>
      <c r="T3" s="3"/>
      <c r="U3" s="3"/>
      <c r="V3" s="3"/>
      <c r="W3" s="3"/>
      <c r="X3" s="23"/>
      <c r="Y3" s="23"/>
      <c r="Z3" s="23"/>
      <c r="AA3" s="23"/>
      <c r="AB3" s="23"/>
    </row>
    <row r="4" spans="1:28" s="1" customFormat="1" ht="16.5" thickBot="1" x14ac:dyDescent="0.35">
      <c r="A4"/>
      <c r="B4" s="3" t="s">
        <v>16</v>
      </c>
      <c r="C4" s="3"/>
      <c r="D4" s="3"/>
      <c r="E4" s="3"/>
      <c r="F4" s="3"/>
      <c r="G4" s="3"/>
      <c r="H4" s="28"/>
      <c r="I4" s="3"/>
      <c r="J4" s="4" t="s">
        <v>5</v>
      </c>
      <c r="K4" s="3" t="s">
        <v>17</v>
      </c>
      <c r="L4" s="3"/>
      <c r="M4" s="3"/>
      <c r="N4" s="3"/>
      <c r="O4" s="3"/>
      <c r="P4" s="3"/>
      <c r="Q4" s="3"/>
      <c r="R4" s="3"/>
      <c r="S4" s="3"/>
      <c r="T4" s="3"/>
      <c r="U4" s="3"/>
      <c r="V4" s="3"/>
      <c r="W4" s="3"/>
      <c r="X4" s="23"/>
      <c r="Y4" s="23"/>
      <c r="Z4" s="23"/>
      <c r="AA4" s="23"/>
      <c r="AB4" s="23"/>
    </row>
    <row r="5" spans="1:28" s="1" customFormat="1" ht="16.5" thickBot="1" x14ac:dyDescent="0.35">
      <c r="A5"/>
      <c r="B5" s="3" t="str" cm="1">
        <f t="array" ref="B5">_xlfn.IFS(H4="Erdgas","Nettorechnungsbetrag (Erdgas)",H4="Strom","Nettorechnungsbetrag (Strom)",H4="Wärme/Kälte","Nettorechnungsbetrag (Wärme/Kälte)",TRUE,"Bitte Energieart auswählen!")</f>
        <v>Bitte Energieart auswählen!</v>
      </c>
      <c r="C5" s="3"/>
      <c r="D5" s="3"/>
      <c r="E5" s="3"/>
      <c r="F5" s="3"/>
      <c r="G5" s="3"/>
      <c r="H5" s="29"/>
      <c r="I5" s="5" t="s">
        <v>18</v>
      </c>
      <c r="J5" s="4" t="s">
        <v>5</v>
      </c>
      <c r="K5" s="3" t="str">
        <f>IF(H4="Erdgas","Der Nettorechnungsbetrag bezeichnet die Kosten für die verbrauchten Kilowattstunden (kWh) Erdgas (exkl. Steuern, Abgaben, Netzentgelte, etc.).","Der Nettorechnungsbetrag bezeichnet die Kosten für die verbrauchten Kilowattstunden (kWh) Strom (exkl. Steuern, Abgaben, Netzentgelte, etc.).")</f>
        <v>Der Nettorechnungsbetrag bezeichnet die Kosten für die verbrauchten Kilowattstunden (kWh) Strom (exkl. Steuern, Abgaben, Netzentgelte, etc.).</v>
      </c>
      <c r="L5" s="3"/>
      <c r="M5" s="3"/>
      <c r="N5" s="3"/>
      <c r="O5" s="3"/>
      <c r="P5" s="3"/>
      <c r="Q5" s="3"/>
      <c r="R5" s="3"/>
      <c r="S5" s="3"/>
      <c r="T5" s="3"/>
      <c r="U5" s="3"/>
      <c r="V5" s="3"/>
      <c r="W5" s="3"/>
      <c r="X5" s="23"/>
      <c r="Y5" s="23"/>
      <c r="Z5" s="23"/>
      <c r="AA5" s="23"/>
      <c r="AB5" s="23"/>
    </row>
    <row r="6" spans="1:28" s="1" customFormat="1" ht="16.5" thickBot="1" x14ac:dyDescent="0.35">
      <c r="A6"/>
      <c r="B6" s="3" t="str">
        <f>IF(AND(H4="Erdgas",H3="Nein"),"Erdgasverbrauch in kWh gem. letzter Jahresabrechnung",IF(H4="Erdgas","Erdgasverbrauch in kWh im Kalenderjahr 2021",IF(AND(H4="Strom",H3="Nein"),"Stromverbrauch in kWh gem. letzter Jahresabrechnung",IF(H4="Strom","Stromverbrauch in kWh im Kalenderjahr 2021",IF(AND(H4="Wärme/Kälte",H3="Nein"),"Wärme-/Kälteverbrauch in kWh gem. letzter Jahresabrechnung",IF(H4="Wärme/Kälte","Wärme-/Kälteverbrauch in kWh im Kalenderjahr 2021","Bitte Energieart auswählen!"))))))</f>
        <v>Bitte Energieart auswählen!</v>
      </c>
      <c r="C6" s="3"/>
      <c r="D6" s="3"/>
      <c r="E6" s="3"/>
      <c r="F6" s="3"/>
      <c r="G6" s="3"/>
      <c r="H6" s="30"/>
      <c r="I6" s="5" t="s">
        <v>19</v>
      </c>
      <c r="J6" s="4" t="s">
        <v>5</v>
      </c>
      <c r="K6" s="3" t="str">
        <f>IF(H3="Nein",IF(H4="Erdgas","Den Erdgasverbrauch entnehmen Sie bitte der letzten Jahresabrechnung, deren Abrechnungszeitraum zwischen 31. Jänner 2021 und 31. Jänner 2022 endet.","Den Stromverbrauch entnehmen Sie bitte der letzten Jahresabrechnung, deren Abrechnungszeitraum zwischen 31. Jänner 2021 und 31. Jänner 2022 endet."),IF(H4="Erdgas","Bitte geben Sie den Erdgasverbrauch für den gesamten Zeitraum von 1. Jänner 2021 und 31. Dezember 2021 an.","Bitte geben Sie den Stromverbrauch für den gesamten Zeitraum von 1. Jänner 2021 und 31. Dezember 2021 an."))</f>
        <v>Bitte geben Sie den Stromverbrauch für den gesamten Zeitraum von 1. Jänner 2021 und 31. Dezember 2021 an.</v>
      </c>
      <c r="L6" s="3"/>
      <c r="M6" s="3"/>
      <c r="N6" s="3"/>
      <c r="O6" s="3"/>
      <c r="P6" s="3"/>
      <c r="Q6" s="3"/>
      <c r="R6" s="3"/>
      <c r="S6" s="3"/>
      <c r="T6" s="3"/>
      <c r="U6" s="3"/>
      <c r="V6" s="3"/>
      <c r="W6" s="3"/>
      <c r="X6" s="23"/>
      <c r="Y6" s="23"/>
      <c r="Z6" s="23"/>
      <c r="AA6" s="23"/>
      <c r="AB6" s="23"/>
    </row>
    <row r="7" spans="1:28" x14ac:dyDescent="0.25">
      <c r="B7" s="13"/>
      <c r="C7" s="13"/>
      <c r="D7" s="13"/>
      <c r="E7" s="13"/>
      <c r="F7" s="13"/>
      <c r="G7" s="13"/>
      <c r="H7" s="13"/>
      <c r="I7" s="13"/>
      <c r="J7" s="13"/>
      <c r="K7" s="13"/>
      <c r="L7" s="13"/>
      <c r="M7" s="13"/>
      <c r="N7" s="13"/>
      <c r="O7" s="13"/>
      <c r="P7" s="13"/>
      <c r="Q7" s="13"/>
      <c r="R7" s="13"/>
      <c r="S7" s="13"/>
      <c r="T7" s="13"/>
      <c r="U7" s="13"/>
      <c r="V7" s="13"/>
      <c r="W7" s="13"/>
    </row>
  </sheetData>
  <dataValidations count="4">
    <dataValidation type="list" allowBlank="1" showInputMessage="1" showErrorMessage="1" sqref="H4" xr:uid="{00000000-0002-0000-0500-000000000000}">
      <formula1>Energieart</formula1>
    </dataValidation>
    <dataValidation type="decimal" errorStyle="information" operator="greaterThanOrEqual" allowBlank="1" showInputMessage="1" showErrorMessage="1" errorTitle="Bitte beachten Sie" error="Negative Werte sind unzulässig" sqref="H5:H6" xr:uid="{00000000-0002-0000-0500-000001000000}">
      <formula1>0</formula1>
    </dataValidation>
    <dataValidation type="whole" errorStyle="information" allowBlank="1" showErrorMessage="1" errorTitle="Achtung" error="Bitte geben Sie nur die letzten vier Stellen Ihrer Zählpunktnummer an." sqref="H2" xr:uid="{00000000-0002-0000-0500-000002000000}">
      <formula1>0</formula1>
      <formula2>9999</formula2>
    </dataValidation>
    <dataValidation type="list" errorStyle="information" operator="equal" allowBlank="1" showErrorMessage="1" errorTitle="Achtung" error="Bitte geben Sie nur die letzten vier Stellen Ihrer Zählpunktnummer an." sqref="H3" xr:uid="{00000000-0002-0000-0500-000003000000}">
      <formula1>Lastprofilzähler</formula1>
    </dataValidation>
  </dataValidations>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dimension ref="A1:U16"/>
  <sheetViews>
    <sheetView zoomScale="80" zoomScaleNormal="80" workbookViewId="0">
      <selection activeCell="K8" sqref="K8"/>
    </sheetView>
  </sheetViews>
  <sheetFormatPr baseColWidth="10" defaultColWidth="11.42578125" defaultRowHeight="15" x14ac:dyDescent="0.25"/>
  <cols>
    <col min="20" max="21" width="11.42578125" style="1"/>
  </cols>
  <sheetData>
    <row r="1" spans="1:19" x14ac:dyDescent="0.25">
      <c r="B1" s="13"/>
      <c r="C1" s="13"/>
      <c r="D1" s="13"/>
      <c r="E1" s="13"/>
      <c r="F1" s="13"/>
      <c r="G1" s="13"/>
      <c r="H1" s="13"/>
      <c r="I1" s="13"/>
      <c r="J1" s="13"/>
      <c r="K1" s="13"/>
      <c r="L1" s="13"/>
      <c r="M1" s="13"/>
      <c r="N1" s="13"/>
      <c r="O1" s="13"/>
      <c r="P1" s="13"/>
      <c r="Q1" s="13"/>
      <c r="R1" s="13"/>
      <c r="S1" s="13"/>
    </row>
    <row r="2" spans="1:19" s="1" customFormat="1" ht="19.5" thickBot="1" x14ac:dyDescent="0.45">
      <c r="A2"/>
      <c r="B2" s="2" t="s">
        <v>10</v>
      </c>
      <c r="C2" s="3"/>
      <c r="D2" s="3"/>
      <c r="E2" s="3"/>
      <c r="F2" s="3"/>
      <c r="G2" s="3"/>
      <c r="H2" s="3"/>
      <c r="I2" s="6">
        <v>44835</v>
      </c>
      <c r="J2" s="6">
        <v>44866</v>
      </c>
      <c r="K2" s="6">
        <v>44896</v>
      </c>
      <c r="L2" s="3"/>
      <c r="M2" s="10"/>
      <c r="N2" s="10"/>
      <c r="O2" s="10"/>
      <c r="P2" s="10"/>
      <c r="Q2" s="10"/>
      <c r="R2" s="10"/>
      <c r="S2" s="3"/>
    </row>
    <row r="3" spans="1:19" s="1" customFormat="1" ht="16.5" thickBot="1" x14ac:dyDescent="0.35">
      <c r="A3"/>
      <c r="B3" s="3" t="s">
        <v>28</v>
      </c>
      <c r="C3" s="3"/>
      <c r="D3" s="3"/>
      <c r="E3" s="3"/>
      <c r="F3" s="3"/>
      <c r="G3" s="3"/>
      <c r="H3" s="32"/>
      <c r="I3" s="16"/>
      <c r="J3" s="17"/>
      <c r="K3" s="17"/>
      <c r="L3" s="4" t="s">
        <v>5</v>
      </c>
      <c r="M3" s="3" t="s">
        <v>29</v>
      </c>
      <c r="N3" s="10"/>
      <c r="O3" s="10"/>
      <c r="P3" s="10"/>
      <c r="Q3" s="10"/>
      <c r="R3" s="10"/>
      <c r="S3" s="3"/>
    </row>
    <row r="4" spans="1:19" s="1" customFormat="1" ht="16.5" thickBot="1" x14ac:dyDescent="0.35">
      <c r="A4"/>
      <c r="B4" s="3" t="s">
        <v>13</v>
      </c>
      <c r="C4" s="3"/>
      <c r="D4" s="3"/>
      <c r="E4" s="3"/>
      <c r="F4" s="3"/>
      <c r="G4" s="3"/>
      <c r="H4" s="33">
        <f>IFERROR(VLOOKUP(H3,'1 - Strom Erdgas Wärme 2021'!H:AA,17,FALSE),"")</f>
        <v>0</v>
      </c>
      <c r="I4" s="16"/>
      <c r="J4" s="17"/>
      <c r="K4" s="17"/>
      <c r="L4" s="4"/>
      <c r="M4" s="3"/>
      <c r="N4" s="10"/>
      <c r="O4" s="10"/>
      <c r="P4" s="10"/>
      <c r="Q4" s="10"/>
      <c r="R4" s="10"/>
      <c r="S4" s="3"/>
    </row>
    <row r="5" spans="1:19" s="1" customFormat="1" ht="16.5" thickBot="1" x14ac:dyDescent="0.35">
      <c r="A5"/>
      <c r="B5" s="3" t="s">
        <v>16</v>
      </c>
      <c r="C5" s="3"/>
      <c r="D5" s="3"/>
      <c r="E5" s="3"/>
      <c r="F5" s="3"/>
      <c r="G5" s="3"/>
      <c r="H5" s="26">
        <f>IFERROR(VLOOKUP(H3,'1 - Strom Erdgas Wärme 2021'!H:AA,18,FALSE),"")</f>
        <v>0</v>
      </c>
      <c r="I5" s="18"/>
      <c r="J5" s="19"/>
      <c r="K5" s="19"/>
      <c r="L5" s="4" t="s">
        <v>5</v>
      </c>
      <c r="M5" s="3" t="s">
        <v>17</v>
      </c>
      <c r="N5" s="10"/>
      <c r="O5" s="10"/>
      <c r="P5" s="10"/>
      <c r="Q5" s="10"/>
      <c r="R5" s="10"/>
      <c r="S5" s="3"/>
    </row>
    <row r="6" spans="1:19" s="1" customFormat="1" ht="16.5" thickBot="1" x14ac:dyDescent="0.35">
      <c r="A6"/>
      <c r="B6" s="3" t="str">
        <f>IF(H5="Erdgas","Arbeitspreis pro kWh Erdgas in EUR",IF(H5="Strom","Arbeitspreis pro kWh Strom in EUR",IF(H5="Wärme/Kälte","Arbeitspreis pro kWh Wärme-/Kälteverbrauch in EUR","Bitte Energieart auswählen!")))</f>
        <v>Bitte Energieart auswählen!</v>
      </c>
      <c r="C6" s="3"/>
      <c r="D6" s="3"/>
      <c r="E6" s="3"/>
      <c r="F6" s="3"/>
      <c r="G6" s="15">
        <f>IFERROR(SUMPRODUCT(I6:K6,I7:K7),"")</f>
        <v>0</v>
      </c>
      <c r="H6" s="3"/>
      <c r="I6" s="31"/>
      <c r="J6" s="31"/>
      <c r="K6" s="31"/>
      <c r="L6" s="4" t="s">
        <v>5</v>
      </c>
      <c r="M6" s="3" t="str">
        <f>IF(H5="Erdgas","Erdgaskosten exkl. Steuern, Abgaben, Netzentgelte, etc.","Stromkosten exkl. Steuern, Abgaben, Netzentgelte, etc.")</f>
        <v>Stromkosten exkl. Steuern, Abgaben, Netzentgelte, etc.</v>
      </c>
      <c r="N6" s="3"/>
      <c r="O6" s="3"/>
      <c r="P6" s="11"/>
      <c r="Q6" s="8"/>
      <c r="R6" s="9"/>
      <c r="S6" s="3"/>
    </row>
    <row r="7" spans="1:19" s="1" customFormat="1" ht="16.5" thickBot="1" x14ac:dyDescent="0.35">
      <c r="A7"/>
      <c r="B7" s="3" t="str">
        <f>IF(AND(H5="Erdgas",H4="Nein"),"Aliquoter Erdgasverbrauch in kWh von 1. Oktober 2022 bis 31. Dezember 2022",IF(H5="Erdgas","Erdgasverbrauch in kWh von 1. Oktober 2022 bis 31. Dezember 2022",IF(AND(H5="Strom",H4="Nein"),"Aliquoter Stromverbrauch in kWh von 1. Oktober 2022 bis 31. Dezember 2022",IF(H5="Strom","Stromverbrauch in kWh von 1. Oktober 2022 bis 31. Dezember 2022",IF(AND(H5="Wärme/Kälte",H4="Nein"),"Aliquoter Wärme-/Kälteverbrauch in kWh von 1. Oktober 2022 bis 31. Dezember 2022",IF(H5="Wärme/Kälte","Wärme-/Kälteverbrauch in kWh von 1. Oktober 2022 bis 31. Dezember 2022","Bitte Energieart auswählen!"))))))</f>
        <v>Bitte Energieart auswählen!</v>
      </c>
      <c r="C7" s="3"/>
      <c r="D7" s="3"/>
      <c r="E7" s="3"/>
      <c r="F7" s="3"/>
      <c r="G7" s="3"/>
      <c r="H7" s="20">
        <f>SUM(I7:K7)</f>
        <v>0</v>
      </c>
      <c r="I7" s="34" t="str">
        <f>IFERROR(IF(H4="Nein",VLOOKUP(H3,'1 - Strom Erdgas Wärme 2021'!H:AA,20,FALSE)/12,""),"")</f>
        <v/>
      </c>
      <c r="J7" s="34" t="str">
        <f>IFERROR(IF(H4="Nein",VLOOKUP(H3,'1 - Strom Erdgas Wärme 2021'!H:AA,20,FALSE)/12,""),"")</f>
        <v/>
      </c>
      <c r="K7" s="34" t="str">
        <f>IFERROR(IF(H4="Nein",VLOOKUP(H3,'1 - Strom Erdgas Wärme 2021'!H:AA,12,FALSE)/12,""),"")</f>
        <v/>
      </c>
      <c r="L7" s="4" t="s">
        <v>5</v>
      </c>
      <c r="M7" s="35" t="str">
        <f>IFERROR(IF(H4="Nein","Vorbefüllte Verbrauchswerte wurden aliquot (d.h. 1/12) aus dem Jahr 2021 übernommen.","Bitte ergänzen Sie die monatlichen Verbrauchswerte gem. Lastprofilzähler"),"")</f>
        <v>Bitte ergänzen Sie die monatlichen Verbrauchswerte gem. Lastprofilzähler</v>
      </c>
      <c r="N7" s="36"/>
      <c r="O7" s="36"/>
      <c r="P7" s="36"/>
      <c r="Q7" s="36"/>
      <c r="R7" s="36"/>
      <c r="S7" s="36"/>
    </row>
    <row r="8" spans="1:19" s="1" customFormat="1" x14ac:dyDescent="0.25">
      <c r="A8"/>
      <c r="B8" s="3"/>
      <c r="C8" s="3"/>
      <c r="D8" s="3"/>
      <c r="E8" s="3"/>
      <c r="F8" s="3"/>
      <c r="G8" s="3"/>
      <c r="H8" s="14"/>
      <c r="I8" s="7"/>
      <c r="J8" s="7"/>
      <c r="K8" s="7"/>
      <c r="L8" s="12"/>
      <c r="M8" s="36"/>
      <c r="N8" s="36"/>
      <c r="O8" s="36"/>
      <c r="P8" s="36"/>
      <c r="Q8" s="36"/>
      <c r="R8" s="36"/>
      <c r="S8" s="36"/>
    </row>
    <row r="16" spans="1:19" ht="13.15" customHeight="1" x14ac:dyDescent="0.25"/>
  </sheetData>
  <dataValidations count="3">
    <dataValidation type="list" allowBlank="1" showInputMessage="1" showErrorMessage="1" sqref="H5" xr:uid="{00000000-0002-0000-0600-000000000000}">
      <formula1>Energieart</formula1>
    </dataValidation>
    <dataValidation type="whole" errorStyle="information" allowBlank="1" showInputMessage="1" showErrorMessage="1" errorTitle="Achtung" error="Bitte geben Sie nur die letzten vier Stellen Ihrer Zählpunktnummer an." sqref="H3" xr:uid="{00000000-0002-0000-0600-000001000000}">
      <formula1>0</formula1>
      <formula2>9999</formula2>
    </dataValidation>
    <dataValidation type="list" errorStyle="information" allowBlank="1" showInputMessage="1" errorTitle="Achtung" error="Bitte geben Sie nur die letzten vier Stellen Ihrer Zählpunktnummer an." sqref="H4" xr:uid="{00000000-0002-0000-0600-000002000000}">
      <formula1>Lastprofilzähler</formula1>
    </dataValidation>
  </dataValidations>
  <pageMargins left="0.7" right="0.7" top="0.78740157499999996" bottom="0.78740157499999996"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2"/>
  <dimension ref="A1:C3"/>
  <sheetViews>
    <sheetView workbookViewId="0">
      <selection activeCell="C3" sqref="C3"/>
    </sheetView>
  </sheetViews>
  <sheetFormatPr baseColWidth="10" defaultColWidth="11.42578125" defaultRowHeight="15" x14ac:dyDescent="0.25"/>
  <sheetData>
    <row r="1" spans="1:3" x14ac:dyDescent="0.25">
      <c r="A1" t="s">
        <v>21</v>
      </c>
      <c r="B1" t="s">
        <v>20</v>
      </c>
      <c r="C1" t="s">
        <v>43</v>
      </c>
    </row>
    <row r="2" spans="1:3" x14ac:dyDescent="0.25">
      <c r="A2" t="s">
        <v>25</v>
      </c>
      <c r="B2" t="s">
        <v>14</v>
      </c>
      <c r="C2" t="s">
        <v>44</v>
      </c>
    </row>
    <row r="3" spans="1:3" x14ac:dyDescent="0.25">
      <c r="A3" t="s">
        <v>64</v>
      </c>
    </row>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16c1a68-7abd-48ef-b484-7d54634ec3d5">
      <Terms xmlns="http://schemas.microsoft.com/office/infopath/2007/PartnerControls"/>
    </lcf76f155ced4ddcb4097134ff3c332f>
    <TaxCatchAll xmlns="0c00c5cf-c319-4f5a-b81f-3ae9dd0ce32d" xsi:nil="true"/>
    <Kommentar xmlns="d16c1a68-7abd-48ef-b484-7d54634ec3d5">Hochgeladen auf Homepage von Krautschneider am 2.12.2022</Kommentar>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2EE0FB56F6C7944B95FE0476062B8EB0" ma:contentTypeVersion="11" ma:contentTypeDescription="Ein neues Dokument erstellen." ma:contentTypeScope="" ma:versionID="c9e0db411fa4cc5fcc265143b8b3282b">
  <xsd:schema xmlns:xsd="http://www.w3.org/2001/XMLSchema" xmlns:xs="http://www.w3.org/2001/XMLSchema" xmlns:p="http://schemas.microsoft.com/office/2006/metadata/properties" xmlns:ns2="d16c1a68-7abd-48ef-b484-7d54634ec3d5" xmlns:ns3="0c00c5cf-c319-4f5a-b81f-3ae9dd0ce32d" targetNamespace="http://schemas.microsoft.com/office/2006/metadata/properties" ma:root="true" ma:fieldsID="e60dbd50c51b31bb605b777f152cf923" ns2:_="" ns3:_="">
    <xsd:import namespace="d16c1a68-7abd-48ef-b484-7d54634ec3d5"/>
    <xsd:import namespace="0c00c5cf-c319-4f5a-b81f-3ae9dd0ce32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Komment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16c1a68-7abd-48ef-b484-7d54634ec3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Bildmarkierungen" ma:readOnly="false" ma:fieldId="{5cf76f15-5ced-4ddc-b409-7134ff3c332f}" ma:taxonomyMulti="true" ma:sspId="247b62e5-8c39-4ebf-9884-a6d418dab9e7"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Kommentar" ma:index="18" nillable="true" ma:displayName="Kommentar" ma:format="Dropdown" ma:internalName="Kommentar">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0c00c5cf-c319-4f5a-b81f-3ae9dd0ce32d" elementFormDefault="qualified">
    <xsd:import namespace="http://schemas.microsoft.com/office/2006/documentManagement/types"/>
    <xsd:import namespace="http://schemas.microsoft.com/office/infopath/2007/PartnerControls"/>
    <xsd:element name="SharedWithUsers" ma:index="10"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Freigegeben für - Details" ma:internalName="SharedWithDetails" ma:readOnly="true">
      <xsd:simpleType>
        <xsd:restriction base="dms:Note">
          <xsd:maxLength value="255"/>
        </xsd:restriction>
      </xsd:simpleType>
    </xsd:element>
    <xsd:element name="TaxCatchAll" ma:index="14" nillable="true" ma:displayName="Taxonomy Catch All Column" ma:hidden="true" ma:list="{31db6c35-aa5e-4a80-8695-b19a07b5f99c}" ma:internalName="TaxCatchAll" ma:showField="CatchAllData" ma:web="0c00c5cf-c319-4f5a-b81f-3ae9dd0ce3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6B4AFBF-2C73-4A5F-8E77-6665CCC04DC7}">
  <ds:schemaRefs>
    <ds:schemaRef ds:uri="http://schemas.microsoft.com/sharepoint/v3/contenttype/forms"/>
  </ds:schemaRefs>
</ds:datastoreItem>
</file>

<file path=customXml/itemProps2.xml><?xml version="1.0" encoding="utf-8"?>
<ds:datastoreItem xmlns:ds="http://schemas.openxmlformats.org/officeDocument/2006/customXml" ds:itemID="{AAA8E387-9A8D-4CE2-BB3E-1620FA393C05}">
  <ds:schemaRefs>
    <ds:schemaRef ds:uri="http://purl.org/dc/elements/1.1/"/>
    <ds:schemaRef ds:uri="http://schemas.microsoft.com/office/2006/metadata/properties"/>
    <ds:schemaRef ds:uri="http://schemas.openxmlformats.org/package/2006/metadata/core-properties"/>
    <ds:schemaRef ds:uri="http://purl.org/dc/terms/"/>
    <ds:schemaRef ds:uri="0c00c5cf-c319-4f5a-b81f-3ae9dd0ce32d"/>
    <ds:schemaRef ds:uri="http://schemas.microsoft.com/office/2006/documentManagement/types"/>
    <ds:schemaRef ds:uri="http://schemas.microsoft.com/office/infopath/2007/PartnerControls"/>
    <ds:schemaRef ds:uri="d16c1a68-7abd-48ef-b484-7d54634ec3d5"/>
    <ds:schemaRef ds:uri="http://www.w3.org/XML/1998/namespace"/>
    <ds:schemaRef ds:uri="http://purl.org/dc/dcmitype/"/>
  </ds:schemaRefs>
</ds:datastoreItem>
</file>

<file path=customXml/itemProps3.xml><?xml version="1.0" encoding="utf-8"?>
<ds:datastoreItem xmlns:ds="http://schemas.openxmlformats.org/officeDocument/2006/customXml" ds:itemID="{3FAD0BF2-5281-4495-BC70-B2D35A9801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16c1a68-7abd-48ef-b484-7d54634ec3d5"/>
    <ds:schemaRef ds:uri="0c00c5cf-c319-4f5a-b81f-3ae9dd0ce3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10</vt:i4>
      </vt:variant>
      <vt:variant>
        <vt:lpstr>Benannte Bereiche</vt:lpstr>
      </vt:variant>
      <vt:variant>
        <vt:i4>4</vt:i4>
      </vt:variant>
    </vt:vector>
  </HeadingPairs>
  <TitlesOfParts>
    <vt:vector size="14" baseType="lpstr">
      <vt:lpstr>Erläuterung</vt:lpstr>
      <vt:lpstr>1 - Strom Erdgas Wärme 2021</vt:lpstr>
      <vt:lpstr>2 - Strom Erdgas Wärme 2022</vt:lpstr>
      <vt:lpstr>3 - Treibstoffe Rechnungen</vt:lpstr>
      <vt:lpstr>3 - Treibstoffe</vt:lpstr>
      <vt:lpstr>4 - Zuschuss</vt:lpstr>
      <vt:lpstr>Import</vt:lpstr>
      <vt:lpstr>Zählpunkte Schritt 1</vt:lpstr>
      <vt:lpstr>Zählpunkte Schritt 2</vt:lpstr>
      <vt:lpstr>Liste</vt:lpstr>
      <vt:lpstr>'1 - Strom Erdgas Wärme 2021'!Druckbereich</vt:lpstr>
      <vt:lpstr>'3 - Treibstoffe'!Druckbereich</vt:lpstr>
      <vt:lpstr>Energieart</vt:lpstr>
      <vt:lpstr>Lastprofilzähler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Autor</dc:creator>
  <cp:keywords/>
  <dc:description/>
  <cp:lastModifiedBy>Pumberger Simon</cp:lastModifiedBy>
  <cp:revision/>
  <cp:lastPrinted>2023-04-19T15:55:35Z</cp:lastPrinted>
  <dcterms:created xsi:type="dcterms:W3CDTF">2022-09-16T06:56:09Z</dcterms:created>
  <dcterms:modified xsi:type="dcterms:W3CDTF">2023-05-16T16:36:14Z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0x0101002EE0FB56F6C7944B95FE0476062B8EB0</vt:lpwstr>
  </property>
  <property fmtid="{D5CDD505-2E9C-101B-9397-08002B2CF9AE}" pid="3" name="MediaServiceImageTags">
    <vt:lpwstr/>
  </property>
</Properties>
</file>